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la\Desktop\Bordi i Administrimit\2020\"/>
    </mc:Choice>
  </mc:AlternateContent>
  <bookViews>
    <workbookView xWindow="0" yWindow="0" windowWidth="13500" windowHeight="8670" tabRatio="949" firstSheet="4" activeTab="4"/>
  </bookViews>
  <sheets>
    <sheet name="Te dhena fillesat 2020" sheetId="293" r:id="rId1"/>
    <sheet name="Tab_1_Të_Ardhura 2020" sheetId="301" r:id="rId2"/>
    <sheet name="Llog_ardhurave 2020" sheetId="300" r:id="rId3"/>
    <sheet name="P2. Buxheti 2020" sheetId="294" r:id="rId4"/>
    <sheet name="P 3.IAL  Permbledh Pagave_ 2020" sheetId="314" r:id="rId5"/>
    <sheet name="P 4. Nr i punonjesve 2020" sheetId="285" r:id="rId6"/>
    <sheet name="P5. Pl Menaxh Art.602_2020" sheetId="296" r:id="rId7"/>
    <sheet name="P5. Kerkim Shkencor e  Art.602 " sheetId="320" r:id="rId8"/>
    <sheet name="P8. Art IAL Publike,Sporti 605 " sheetId="324" r:id="rId9"/>
    <sheet name="P9. AB_AM_ IAL publike Art 606" sheetId="298" r:id="rId10"/>
    <sheet name="P2. Buxheti Cash flow Viti2020" sheetId="326" r:id="rId11"/>
    <sheet name="P10. Cash Flow 2020" sheetId="325" r:id="rId12"/>
    <sheet name="P.11 Inves Finan Brend2020" sheetId="327" r:id="rId13"/>
    <sheet name="P.12 Fin.Huaj 2020" sheetId="330" r:id="rId14"/>
  </sheets>
  <externalReferences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4" hidden="1">'P 3.IAL  Permbledh Pagave_ 2020'!$8:$8</definedName>
    <definedName name="_xlnm._FilterDatabase" localSheetId="7" hidden="1">'P5. Kerkim Shkencor e  Art.602 '!$A$15:$U$96</definedName>
    <definedName name="_xlnm._FilterDatabase" localSheetId="6" hidden="1">'P5. Pl Menaxh Art.602_2020'!$A$15:$U$96</definedName>
    <definedName name="kapitulli">'[1]Formulari 3'!#REF!</definedName>
    <definedName name="_xlnm.Print_Area" localSheetId="2">'Llog_ardhurave 2020'!$A$1:$R$93</definedName>
    <definedName name="_xlnm.Print_Area" localSheetId="4">'P 3.IAL  Permbledh Pagave_ 2020'!$A$1:$AC$113</definedName>
    <definedName name="_xlnm.Print_Area" localSheetId="5" xml:space="preserve">     'P 4. Nr i punonjesve 2020'!$A$1:$O$22</definedName>
    <definedName name="_xlnm.Print_Area" localSheetId="12">'P.11 Inves Finan Brend2020'!#REF!</definedName>
    <definedName name="_xlnm.Print_Area" localSheetId="11">'P10. Cash Flow 2020'!$A$1:$O$106</definedName>
    <definedName name="_xlnm.Print_Area" localSheetId="10">'P2. Buxheti Cash flow Viti2020'!$A$1:$Q$53</definedName>
    <definedName name="_xlnm.Print_Area" localSheetId="7">'P5. Kerkim Shkencor e  Art.602 '!$A$1:$K$100</definedName>
    <definedName name="_xlnm.Print_Area" localSheetId="6">'P5. Pl Menaxh Art.602_2020'!$A$1:$AJ$101</definedName>
    <definedName name="_xlnm.Print_Area" localSheetId="8">'P8. Art IAL Publike,Sporti 605 '!$A$2:$G$30</definedName>
    <definedName name="_xlnm.Print_Area" localSheetId="1">'Tab_1_Të_Ardhura 2020'!$A$1:$L$44</definedName>
    <definedName name="_xlnm.Print_Area" localSheetId="0">'Te dhena fillesat 2020'!$A$1:$E$22</definedName>
    <definedName name="_xlnm.Print_Titles" localSheetId="2">'Llog_ardhurave 2020'!$1:$4</definedName>
    <definedName name="_xlnm.Print_Titles" localSheetId="4">'P 3.IAL  Permbledh Pagave_ 2020'!$A:$D,'P 3.IAL  Permbledh Pagave_ 2020'!$5:$8</definedName>
    <definedName name="_xlnm.Print_Titles" localSheetId="12">'P.11 Inves Finan Brend2020'!#REF!</definedName>
    <definedName name="_xlnm.Print_Titles" localSheetId="11">'P10. Cash Flow 2020'!$2:$11</definedName>
    <definedName name="_xlnm.Print_Titles" localSheetId="7">'P5. Kerkim Shkencor e  Art.602 '!$11:$15</definedName>
    <definedName name="_xlnm.Print_Titles" localSheetId="6">'P5. Pl Menaxh Art.602_2020'!$11:$15</definedName>
    <definedName name="_xlnm.Print_Titles" localSheetId="9">'P9. AB_AM_ IAL publike Art 606'!$13:$16</definedName>
    <definedName name="Tavani_Vjetor" localSheetId="12">#REF!</definedName>
    <definedName name="Tavani_Vjetor">#REF!</definedName>
  </definedNames>
  <calcPr calcId="162913"/>
</workbook>
</file>

<file path=xl/calcChain.xml><?xml version="1.0" encoding="utf-8"?>
<calcChain xmlns="http://schemas.openxmlformats.org/spreadsheetml/2006/main">
  <c r="M36" i="327" l="1"/>
  <c r="O35" i="294" l="1"/>
  <c r="K11" i="300" l="1"/>
  <c r="L73" i="300" l="1"/>
  <c r="K20" i="300"/>
  <c r="K21" i="300"/>
  <c r="K32" i="300"/>
  <c r="K33" i="300"/>
  <c r="K12" i="300"/>
  <c r="H42" i="326" l="1"/>
  <c r="I42" i="326"/>
  <c r="J42" i="326"/>
  <c r="K42" i="326"/>
  <c r="L42" i="326"/>
  <c r="M42" i="326"/>
  <c r="N42" i="326"/>
  <c r="G42" i="326"/>
  <c r="G40" i="326"/>
  <c r="A24" i="327" l="1"/>
  <c r="P23" i="330"/>
  <c r="W20" i="330"/>
  <c r="V20" i="330"/>
  <c r="U20" i="330"/>
  <c r="T20" i="330"/>
  <c r="S20" i="330"/>
  <c r="R20" i="330"/>
  <c r="P20" i="330"/>
  <c r="O20" i="330"/>
  <c r="N20" i="330"/>
  <c r="M20" i="330"/>
  <c r="Q18" i="330"/>
  <c r="Q17" i="330"/>
  <c r="G17" i="330"/>
  <c r="L17" i="330" s="1"/>
  <c r="Q16" i="330"/>
  <c r="G16" i="330"/>
  <c r="L16" i="330" s="1"/>
  <c r="Q15" i="330"/>
  <c r="G15" i="330"/>
  <c r="L15" i="330" s="1"/>
  <c r="G14" i="330"/>
  <c r="L14" i="330" s="1"/>
  <c r="L13" i="330"/>
  <c r="G12" i="330"/>
  <c r="L12" i="330" s="1"/>
  <c r="Q11" i="330"/>
  <c r="L11" i="330"/>
  <c r="G11" i="330"/>
  <c r="Q10" i="330"/>
  <c r="G10" i="330"/>
  <c r="L10" i="330" s="1"/>
  <c r="L37" i="327"/>
  <c r="K37" i="327"/>
  <c r="M29" i="327"/>
  <c r="L29" i="327"/>
  <c r="K29" i="327"/>
  <c r="M18" i="327"/>
  <c r="K17" i="327"/>
  <c r="L11" i="327"/>
  <c r="L18" i="327" s="1"/>
  <c r="K11" i="327"/>
  <c r="M5" i="327"/>
  <c r="K5" i="327"/>
  <c r="H57" i="296"/>
  <c r="I57" i="296"/>
  <c r="J57" i="296"/>
  <c r="K57" i="296"/>
  <c r="E13" i="296"/>
  <c r="J4" i="296"/>
  <c r="A2" i="285"/>
  <c r="N105" i="314"/>
  <c r="N106" i="314"/>
  <c r="N104" i="314"/>
  <c r="N103" i="314"/>
  <c r="C13" i="314"/>
  <c r="D24" i="314"/>
  <c r="H24" i="314"/>
  <c r="J24" i="314" s="1"/>
  <c r="K1" i="314"/>
  <c r="M37" i="327" l="1"/>
  <c r="O41" i="294"/>
  <c r="Q20" i="330"/>
  <c r="K18" i="327"/>
  <c r="L20" i="330"/>
  <c r="Q24" i="314"/>
  <c r="R24" i="314" s="1"/>
  <c r="W24" i="314" s="1"/>
  <c r="X24" i="314" s="1"/>
  <c r="F26" i="314"/>
  <c r="O42" i="326" l="1"/>
  <c r="O36" i="294"/>
  <c r="Z24" i="314"/>
  <c r="AA24" i="314" s="1"/>
  <c r="AB24" i="314" s="1"/>
  <c r="Y24" i="314"/>
  <c r="AC24" i="314"/>
  <c r="H31" i="301"/>
  <c r="I31" i="301" s="1"/>
  <c r="J31" i="301" l="1"/>
  <c r="H19" i="314" l="1"/>
  <c r="H25" i="314"/>
  <c r="H23" i="314"/>
  <c r="H22" i="314"/>
  <c r="D23" i="314"/>
  <c r="D22" i="314"/>
  <c r="Q22" i="314" l="1"/>
  <c r="R22" i="314" s="1"/>
  <c r="W22" i="314" s="1"/>
  <c r="J25" i="314"/>
  <c r="Q23" i="314"/>
  <c r="R23" i="314" s="1"/>
  <c r="W23" i="314" s="1"/>
  <c r="J22" i="314"/>
  <c r="Q25" i="314"/>
  <c r="R25" i="314" s="1"/>
  <c r="W25" i="314" s="1"/>
  <c r="J23" i="314"/>
  <c r="X25" i="314" l="1"/>
  <c r="Y25" i="314" s="1"/>
  <c r="X22" i="314"/>
  <c r="AC22" i="314" s="1"/>
  <c r="X23" i="314"/>
  <c r="AC23" i="314" s="1"/>
  <c r="AC25" i="314"/>
  <c r="Z25" i="314"/>
  <c r="AA25" i="314" s="1"/>
  <c r="AB25" i="314" s="1"/>
  <c r="Z22" i="314"/>
  <c r="AA22" i="314" s="1"/>
  <c r="Y22" i="314" l="1"/>
  <c r="Y23" i="314"/>
  <c r="Z23" i="314"/>
  <c r="AA23" i="314" s="1"/>
  <c r="AB23" i="314" s="1"/>
  <c r="AB22" i="314"/>
  <c r="D21" i="314"/>
  <c r="D26" i="314"/>
  <c r="P38" i="294" l="1"/>
  <c r="P39" i="294"/>
  <c r="P40" i="294"/>
  <c r="P41" i="294"/>
  <c r="P42" i="294"/>
  <c r="I43" i="294"/>
  <c r="D85" i="296" l="1"/>
  <c r="E85" i="296"/>
  <c r="F85" i="296"/>
  <c r="G85" i="296"/>
  <c r="H85" i="296"/>
  <c r="I85" i="296"/>
  <c r="J85" i="296"/>
  <c r="K85" i="296"/>
  <c r="C85" i="296"/>
  <c r="D82" i="296"/>
  <c r="E82" i="296"/>
  <c r="F82" i="296"/>
  <c r="G82" i="296"/>
  <c r="H82" i="296"/>
  <c r="I82" i="296"/>
  <c r="J82" i="296"/>
  <c r="K82" i="296"/>
  <c r="C82" i="296"/>
  <c r="D75" i="296"/>
  <c r="E75" i="296"/>
  <c r="F75" i="296"/>
  <c r="G75" i="296"/>
  <c r="H75" i="296"/>
  <c r="I75" i="296"/>
  <c r="J75" i="296"/>
  <c r="K75" i="296"/>
  <c r="C75" i="296"/>
  <c r="D69" i="296"/>
  <c r="E69" i="296"/>
  <c r="F69" i="296"/>
  <c r="G69" i="296"/>
  <c r="H69" i="296"/>
  <c r="I69" i="296"/>
  <c r="J69" i="296"/>
  <c r="K69" i="296"/>
  <c r="C69" i="296"/>
  <c r="D60" i="296"/>
  <c r="E60" i="296"/>
  <c r="F60" i="296"/>
  <c r="G60" i="296"/>
  <c r="H60" i="296"/>
  <c r="I60" i="296"/>
  <c r="J60" i="296"/>
  <c r="K60" i="296"/>
  <c r="C60" i="296"/>
  <c r="D57" i="296"/>
  <c r="E57" i="296"/>
  <c r="F57" i="296"/>
  <c r="G57" i="296"/>
  <c r="C57" i="296"/>
  <c r="D52" i="296"/>
  <c r="E52" i="296"/>
  <c r="F52" i="296"/>
  <c r="G52" i="296"/>
  <c r="H52" i="296"/>
  <c r="I52" i="296"/>
  <c r="J52" i="296"/>
  <c r="K52" i="296"/>
  <c r="C52" i="296"/>
  <c r="D37" i="296"/>
  <c r="E37" i="296"/>
  <c r="F37" i="296"/>
  <c r="G37" i="296"/>
  <c r="H37" i="296"/>
  <c r="I37" i="296"/>
  <c r="J37" i="296"/>
  <c r="K37" i="296"/>
  <c r="C37" i="296"/>
  <c r="D24" i="296"/>
  <c r="E24" i="296"/>
  <c r="F24" i="296"/>
  <c r="G24" i="296"/>
  <c r="H24" i="296"/>
  <c r="I24" i="296"/>
  <c r="J24" i="296"/>
  <c r="K24" i="296"/>
  <c r="C24" i="296"/>
  <c r="J36" i="326"/>
  <c r="K36" i="326"/>
  <c r="M36" i="326"/>
  <c r="N36" i="326"/>
  <c r="O36" i="326"/>
  <c r="L36" i="326" l="1"/>
  <c r="R73" i="300"/>
  <c r="O73" i="300"/>
  <c r="R72" i="300"/>
  <c r="O72" i="300"/>
  <c r="L72" i="300"/>
  <c r="I73" i="300" l="1"/>
  <c r="I72" i="300"/>
  <c r="H31" i="300"/>
  <c r="F73" i="300"/>
  <c r="F72" i="300"/>
  <c r="I17" i="285" l="1"/>
  <c r="J17" i="285"/>
  <c r="K17" i="285"/>
  <c r="L17" i="285"/>
  <c r="M17" i="285"/>
  <c r="N17" i="285"/>
  <c r="O17" i="285"/>
  <c r="H17" i="285"/>
  <c r="N4" i="294"/>
  <c r="N3" i="294"/>
  <c r="H98" i="320" l="1"/>
  <c r="C98" i="320"/>
  <c r="G38" i="326"/>
  <c r="H38" i="326"/>
  <c r="I38" i="326"/>
  <c r="J38" i="326"/>
  <c r="K38" i="326"/>
  <c r="L38" i="326"/>
  <c r="M38" i="326"/>
  <c r="N38" i="326"/>
  <c r="O38" i="326"/>
  <c r="I32" i="326"/>
  <c r="J32" i="326"/>
  <c r="K32" i="326"/>
  <c r="L32" i="326"/>
  <c r="M32" i="326"/>
  <c r="N32" i="326"/>
  <c r="O32" i="326"/>
  <c r="G26" i="326"/>
  <c r="H26" i="326"/>
  <c r="I26" i="326"/>
  <c r="J26" i="326"/>
  <c r="K26" i="326"/>
  <c r="L26" i="326"/>
  <c r="M26" i="326"/>
  <c r="N26" i="326"/>
  <c r="O26" i="326"/>
  <c r="G20" i="326" l="1"/>
  <c r="H20" i="326"/>
  <c r="I20" i="326"/>
  <c r="J20" i="326"/>
  <c r="K20" i="326"/>
  <c r="L20" i="326"/>
  <c r="M20" i="326"/>
  <c r="N20" i="326"/>
  <c r="O20" i="326"/>
  <c r="O14" i="326"/>
  <c r="N14" i="326"/>
  <c r="M14" i="326"/>
  <c r="L14" i="326"/>
  <c r="K14" i="326"/>
  <c r="J14" i="326"/>
  <c r="I14" i="326"/>
  <c r="H14" i="326"/>
  <c r="G14" i="326"/>
  <c r="C100" i="325" l="1"/>
  <c r="D100" i="325"/>
  <c r="E100" i="325"/>
  <c r="F100" i="325"/>
  <c r="G100" i="325"/>
  <c r="H100" i="325"/>
  <c r="I100" i="325"/>
  <c r="J100" i="325"/>
  <c r="K100" i="325"/>
  <c r="L100" i="325"/>
  <c r="M100" i="325"/>
  <c r="N100" i="325"/>
  <c r="C101" i="325"/>
  <c r="D101" i="325"/>
  <c r="E101" i="325"/>
  <c r="F101" i="325"/>
  <c r="G101" i="325"/>
  <c r="H101" i="325"/>
  <c r="I101" i="325"/>
  <c r="J101" i="325"/>
  <c r="K101" i="325"/>
  <c r="L101" i="325"/>
  <c r="M101" i="325"/>
  <c r="N101" i="325"/>
  <c r="B77" i="325"/>
  <c r="B64" i="325"/>
  <c r="B51" i="325"/>
  <c r="O47" i="326"/>
  <c r="N47" i="326"/>
  <c r="M47" i="326"/>
  <c r="L47" i="326"/>
  <c r="K47" i="326"/>
  <c r="J47" i="326"/>
  <c r="I47" i="326"/>
  <c r="H47" i="326"/>
  <c r="G47" i="326"/>
  <c r="O46" i="326"/>
  <c r="N46" i="326"/>
  <c r="M46" i="326"/>
  <c r="L46" i="326"/>
  <c r="K46" i="326"/>
  <c r="J46" i="326"/>
  <c r="I46" i="326"/>
  <c r="H46" i="326"/>
  <c r="G46" i="326"/>
  <c r="O41" i="326"/>
  <c r="N41" i="326"/>
  <c r="M41" i="326"/>
  <c r="L41" i="326"/>
  <c r="K41" i="326"/>
  <c r="J41" i="326"/>
  <c r="I41" i="326"/>
  <c r="H41" i="326"/>
  <c r="G41" i="326"/>
  <c r="O40" i="326"/>
  <c r="N40" i="326"/>
  <c r="M40" i="326"/>
  <c r="L40" i="326"/>
  <c r="K40" i="326"/>
  <c r="J40" i="326"/>
  <c r="I40" i="326"/>
  <c r="H40" i="326"/>
  <c r="O35" i="326"/>
  <c r="N35" i="326"/>
  <c r="M35" i="326"/>
  <c r="L35" i="326"/>
  <c r="K35" i="326"/>
  <c r="J35" i="326"/>
  <c r="I35" i="326"/>
  <c r="H35" i="326"/>
  <c r="G35" i="326"/>
  <c r="O34" i="326"/>
  <c r="N34" i="326"/>
  <c r="M34" i="326"/>
  <c r="L34" i="326"/>
  <c r="K34" i="326"/>
  <c r="J34" i="326"/>
  <c r="I34" i="326"/>
  <c r="H34" i="326"/>
  <c r="G34" i="326"/>
  <c r="O29" i="326"/>
  <c r="N29" i="326"/>
  <c r="M29" i="326"/>
  <c r="L29" i="326"/>
  <c r="K29" i="326"/>
  <c r="J29" i="326"/>
  <c r="I29" i="326"/>
  <c r="H29" i="326"/>
  <c r="G29" i="326"/>
  <c r="O28" i="326"/>
  <c r="N28" i="326"/>
  <c r="M28" i="326"/>
  <c r="L28" i="326"/>
  <c r="K28" i="326"/>
  <c r="J28" i="326"/>
  <c r="I28" i="326"/>
  <c r="H28" i="326"/>
  <c r="G28" i="326"/>
  <c r="P20" i="326"/>
  <c r="H22" i="326"/>
  <c r="I22" i="326"/>
  <c r="J22" i="326"/>
  <c r="K22" i="326"/>
  <c r="L22" i="326"/>
  <c r="M22" i="326"/>
  <c r="N22" i="326"/>
  <c r="O22" i="326"/>
  <c r="H23" i="326"/>
  <c r="I23" i="326"/>
  <c r="J23" i="326"/>
  <c r="K23" i="326"/>
  <c r="L23" i="326"/>
  <c r="M23" i="326"/>
  <c r="N23" i="326"/>
  <c r="O23" i="326"/>
  <c r="O19" i="326" s="1"/>
  <c r="G22" i="326"/>
  <c r="G23" i="326"/>
  <c r="P24" i="326"/>
  <c r="H16" i="326"/>
  <c r="I16" i="326"/>
  <c r="J16" i="326"/>
  <c r="K16" i="326"/>
  <c r="L16" i="326"/>
  <c r="M16" i="326"/>
  <c r="N16" i="326"/>
  <c r="O16" i="326"/>
  <c r="H17" i="326"/>
  <c r="I17" i="326"/>
  <c r="J17" i="326"/>
  <c r="K17" i="326"/>
  <c r="L17" i="326"/>
  <c r="M17" i="326"/>
  <c r="N17" i="326"/>
  <c r="O17" i="326"/>
  <c r="G16" i="326"/>
  <c r="G17" i="326"/>
  <c r="P50" i="326"/>
  <c r="P48" i="326"/>
  <c r="P45" i="326"/>
  <c r="P42" i="326"/>
  <c r="P39" i="326"/>
  <c r="P33" i="326"/>
  <c r="P30" i="326"/>
  <c r="P27" i="326"/>
  <c r="P21" i="326"/>
  <c r="P15" i="326"/>
  <c r="H7" i="326"/>
  <c r="G7" i="326"/>
  <c r="P101" i="325"/>
  <c r="P100" i="325"/>
  <c r="P99" i="325"/>
  <c r="P98" i="325"/>
  <c r="P97" i="325"/>
  <c r="P96" i="325"/>
  <c r="P95" i="325"/>
  <c r="P94" i="325"/>
  <c r="P93" i="325"/>
  <c r="P92" i="325"/>
  <c r="P91" i="325"/>
  <c r="P89" i="325"/>
  <c r="O87" i="325"/>
  <c r="P76" i="325"/>
  <c r="O74" i="325"/>
  <c r="O61" i="325"/>
  <c r="O35" i="325"/>
  <c r="O10" i="325"/>
  <c r="O9" i="325"/>
  <c r="O8" i="325"/>
  <c r="L111" i="314"/>
  <c r="AA103" i="314"/>
  <c r="V103" i="314"/>
  <c r="N107" i="314"/>
  <c r="H99" i="314"/>
  <c r="D99" i="314"/>
  <c r="AC99" i="314" s="1"/>
  <c r="H98" i="314"/>
  <c r="D98" i="314"/>
  <c r="P98" i="314" s="1"/>
  <c r="H97" i="314"/>
  <c r="D97" i="314"/>
  <c r="S97" i="314" s="1"/>
  <c r="T97" i="314" s="1"/>
  <c r="H96" i="314"/>
  <c r="D96" i="314"/>
  <c r="S96" i="314" s="1"/>
  <c r="T96" i="314" s="1"/>
  <c r="H95" i="314"/>
  <c r="D95" i="314"/>
  <c r="S95" i="314" s="1"/>
  <c r="T95" i="314" s="1"/>
  <c r="H94" i="314"/>
  <c r="D94" i="314"/>
  <c r="N94" i="314" s="1"/>
  <c r="H93" i="314"/>
  <c r="D93" i="314"/>
  <c r="S93" i="314" s="1"/>
  <c r="T93" i="314" s="1"/>
  <c r="H92" i="314"/>
  <c r="D92" i="314"/>
  <c r="H91" i="314"/>
  <c r="D91" i="314"/>
  <c r="S91" i="314" s="1"/>
  <c r="T91" i="314" s="1"/>
  <c r="H90" i="314"/>
  <c r="D90" i="314"/>
  <c r="P90" i="314" s="1"/>
  <c r="H89" i="314"/>
  <c r="D89" i="314"/>
  <c r="S89" i="314" s="1"/>
  <c r="T89" i="314" s="1"/>
  <c r="H88" i="314"/>
  <c r="D88" i="314"/>
  <c r="H87" i="314"/>
  <c r="S87" i="314"/>
  <c r="T87" i="314" s="1"/>
  <c r="H86" i="314"/>
  <c r="P86" i="314"/>
  <c r="H85" i="314"/>
  <c r="Q85" i="314"/>
  <c r="R85" i="314" s="1"/>
  <c r="H84" i="314"/>
  <c r="H83" i="314"/>
  <c r="Z83" i="314"/>
  <c r="H82" i="314"/>
  <c r="H81" i="314"/>
  <c r="N81" i="314"/>
  <c r="H80" i="314"/>
  <c r="S80" i="314" s="1"/>
  <c r="T80" i="314" s="1"/>
  <c r="H79" i="314"/>
  <c r="N79" i="314"/>
  <c r="H78" i="314"/>
  <c r="S78" i="314" s="1"/>
  <c r="T78" i="314" s="1"/>
  <c r="H77" i="314"/>
  <c r="N77" i="314"/>
  <c r="H76" i="314"/>
  <c r="S76" i="314"/>
  <c r="T76" i="314" s="1"/>
  <c r="H75" i="314"/>
  <c r="N75" i="314"/>
  <c r="U74" i="314"/>
  <c r="O74" i="314"/>
  <c r="M74" i="314"/>
  <c r="I74" i="314"/>
  <c r="G74" i="314"/>
  <c r="E74" i="314"/>
  <c r="C74" i="314"/>
  <c r="H73" i="314"/>
  <c r="H72" i="314"/>
  <c r="P72" i="314"/>
  <c r="H71" i="314"/>
  <c r="H70" i="314"/>
  <c r="H69" i="314"/>
  <c r="H68" i="314"/>
  <c r="P68" i="314"/>
  <c r="H67" i="314"/>
  <c r="H66" i="314"/>
  <c r="H65" i="314"/>
  <c r="H64" i="314"/>
  <c r="R64" i="314"/>
  <c r="H63" i="314"/>
  <c r="V63" i="314"/>
  <c r="H62" i="314"/>
  <c r="H61" i="314"/>
  <c r="R61" i="314"/>
  <c r="H60" i="314"/>
  <c r="H59" i="314"/>
  <c r="T59" i="314"/>
  <c r="H58" i="314"/>
  <c r="H57" i="314"/>
  <c r="U56" i="314"/>
  <c r="S56" i="314"/>
  <c r="Q56" i="314"/>
  <c r="O56" i="314"/>
  <c r="M56" i="314"/>
  <c r="K56" i="314"/>
  <c r="I56" i="314"/>
  <c r="G56" i="314"/>
  <c r="E56" i="314"/>
  <c r="C56" i="314"/>
  <c r="H55" i="314"/>
  <c r="D55" i="314"/>
  <c r="AC55" i="314" s="1"/>
  <c r="H54" i="314"/>
  <c r="D54" i="314"/>
  <c r="S54" i="314" s="1"/>
  <c r="T54" i="314" s="1"/>
  <c r="H53" i="314"/>
  <c r="D53" i="314"/>
  <c r="AC53" i="314" s="1"/>
  <c r="H52" i="314"/>
  <c r="F52" i="314"/>
  <c r="D52" i="314"/>
  <c r="L52" i="314" s="1"/>
  <c r="H51" i="314"/>
  <c r="F51" i="314"/>
  <c r="D51" i="314"/>
  <c r="L51" i="314" s="1"/>
  <c r="H50" i="314"/>
  <c r="F50" i="314"/>
  <c r="D50" i="314"/>
  <c r="L50" i="314" s="1"/>
  <c r="H49" i="314"/>
  <c r="F49" i="314"/>
  <c r="D49" i="314"/>
  <c r="S49" i="314" s="1"/>
  <c r="T49" i="314" s="1"/>
  <c r="H48" i="314"/>
  <c r="F48" i="314"/>
  <c r="D48" i="314"/>
  <c r="L48" i="314" s="1"/>
  <c r="H47" i="314"/>
  <c r="F47" i="314"/>
  <c r="D47" i="314"/>
  <c r="L47" i="314" s="1"/>
  <c r="H46" i="314"/>
  <c r="F46" i="314"/>
  <c r="D46" i="314"/>
  <c r="L46" i="314" s="1"/>
  <c r="H45" i="314"/>
  <c r="F45" i="314"/>
  <c r="D45" i="314"/>
  <c r="S45" i="314" s="1"/>
  <c r="T45" i="314" s="1"/>
  <c r="H44" i="314"/>
  <c r="F44" i="314"/>
  <c r="D44" i="314"/>
  <c r="L44" i="314" s="1"/>
  <c r="H43" i="314"/>
  <c r="F43" i="314"/>
  <c r="D43" i="314"/>
  <c r="L43" i="314" s="1"/>
  <c r="H42" i="314"/>
  <c r="F42" i="314"/>
  <c r="D42" i="314"/>
  <c r="L42" i="314" s="1"/>
  <c r="H41" i="314"/>
  <c r="F41" i="314"/>
  <c r="D41" i="314"/>
  <c r="S41" i="314" s="1"/>
  <c r="T41" i="314" s="1"/>
  <c r="H40" i="314"/>
  <c r="F40" i="314"/>
  <c r="D40" i="314"/>
  <c r="L40" i="314" s="1"/>
  <c r="H39" i="314"/>
  <c r="F39" i="314"/>
  <c r="D39" i="314"/>
  <c r="L39" i="314" s="1"/>
  <c r="H38" i="314"/>
  <c r="F38" i="314"/>
  <c r="D38" i="314"/>
  <c r="L38" i="314" s="1"/>
  <c r="H37" i="314"/>
  <c r="F37" i="314"/>
  <c r="D37" i="314"/>
  <c r="S37" i="314" s="1"/>
  <c r="T37" i="314" s="1"/>
  <c r="H36" i="314"/>
  <c r="F36" i="314"/>
  <c r="D36" i="314"/>
  <c r="L36" i="314" s="1"/>
  <c r="H35" i="314"/>
  <c r="F35" i="314"/>
  <c r="D35" i="314"/>
  <c r="L35" i="314" s="1"/>
  <c r="H34" i="314"/>
  <c r="F34" i="314"/>
  <c r="D34" i="314"/>
  <c r="L34" i="314" s="1"/>
  <c r="H33" i="314"/>
  <c r="F33" i="314"/>
  <c r="D33" i="314"/>
  <c r="S33" i="314" s="1"/>
  <c r="T33" i="314" s="1"/>
  <c r="H32" i="314"/>
  <c r="F32" i="314"/>
  <c r="D32" i="314"/>
  <c r="L32" i="314" s="1"/>
  <c r="H31" i="314"/>
  <c r="F31" i="314"/>
  <c r="D31" i="314"/>
  <c r="S31" i="314" s="1"/>
  <c r="T31" i="314" s="1"/>
  <c r="H30" i="314"/>
  <c r="F30" i="314"/>
  <c r="D30" i="314"/>
  <c r="Z30" i="314" s="1"/>
  <c r="H29" i="314"/>
  <c r="F29" i="314"/>
  <c r="D29" i="314"/>
  <c r="S29" i="314" s="1"/>
  <c r="T29" i="314" s="1"/>
  <c r="H28" i="314"/>
  <c r="F28" i="314"/>
  <c r="D28" i="314"/>
  <c r="U27" i="314"/>
  <c r="O27" i="314"/>
  <c r="M27" i="314"/>
  <c r="K27" i="314"/>
  <c r="G27" i="314"/>
  <c r="E27" i="314"/>
  <c r="C27" i="314"/>
  <c r="H26" i="314"/>
  <c r="L26" i="314"/>
  <c r="N21" i="314"/>
  <c r="F21" i="314"/>
  <c r="H21" i="314" s="1"/>
  <c r="F20" i="314"/>
  <c r="H20" i="314" s="1"/>
  <c r="D20" i="314"/>
  <c r="L20" i="314" s="1"/>
  <c r="F19" i="314"/>
  <c r="D19" i="314"/>
  <c r="Z19" i="314" s="1"/>
  <c r="AA19" i="314" s="1"/>
  <c r="F18" i="314"/>
  <c r="H18" i="314" s="1"/>
  <c r="D18" i="314"/>
  <c r="F17" i="314"/>
  <c r="H17" i="314" s="1"/>
  <c r="D17" i="314"/>
  <c r="H16" i="314"/>
  <c r="F16" i="314"/>
  <c r="D16" i="314"/>
  <c r="Z16" i="314" s="1"/>
  <c r="AA16" i="314" s="1"/>
  <c r="H15" i="314"/>
  <c r="F15" i="314"/>
  <c r="D15" i="314"/>
  <c r="S15" i="314" s="1"/>
  <c r="AC14" i="314"/>
  <c r="Z14" i="314"/>
  <c r="AA14" i="314" s="1"/>
  <c r="V14" i="314"/>
  <c r="S14" i="314"/>
  <c r="T14" i="314" s="1"/>
  <c r="R14" i="314"/>
  <c r="P14" i="314"/>
  <c r="N14" i="314"/>
  <c r="L14" i="314"/>
  <c r="F14" i="314"/>
  <c r="J14" i="314" s="1"/>
  <c r="U13" i="314"/>
  <c r="O13" i="314"/>
  <c r="M13" i="314"/>
  <c r="K13" i="314"/>
  <c r="G13" i="314"/>
  <c r="E13" i="314"/>
  <c r="D12" i="314"/>
  <c r="L12" i="314" s="1"/>
  <c r="D11" i="314"/>
  <c r="R11" i="314" s="1"/>
  <c r="D10" i="314"/>
  <c r="P10" i="314" s="1"/>
  <c r="U9" i="314"/>
  <c r="S9" i="314"/>
  <c r="O9" i="314"/>
  <c r="M9" i="314"/>
  <c r="K9" i="314"/>
  <c r="H9" i="314"/>
  <c r="G9" i="314"/>
  <c r="F9" i="314"/>
  <c r="F100" i="314" s="1"/>
  <c r="E9" i="314"/>
  <c r="C9" i="314"/>
  <c r="J3" i="314"/>
  <c r="L19" i="326" l="1"/>
  <c r="C100" i="314"/>
  <c r="H13" i="326"/>
  <c r="C14" i="325" s="1"/>
  <c r="N13" i="326"/>
  <c r="H20" i="325" s="1"/>
  <c r="I19" i="326"/>
  <c r="K28" i="325" s="1"/>
  <c r="M13" i="326"/>
  <c r="D19" i="325" s="1"/>
  <c r="H19" i="326"/>
  <c r="K27" i="325" s="1"/>
  <c r="I13" i="326"/>
  <c r="K15" i="325" s="1"/>
  <c r="K25" i="326"/>
  <c r="N43" i="325" s="1"/>
  <c r="O25" i="326"/>
  <c r="N47" i="325" s="1"/>
  <c r="M31" i="326"/>
  <c r="F58" i="325" s="1"/>
  <c r="L13" i="326"/>
  <c r="K18" i="325" s="1"/>
  <c r="J25" i="326"/>
  <c r="M42" i="325" s="1"/>
  <c r="O31" i="326"/>
  <c r="J60" i="325" s="1"/>
  <c r="J91" i="314"/>
  <c r="J97" i="314"/>
  <c r="J99" i="314"/>
  <c r="P94" i="314"/>
  <c r="J19" i="326"/>
  <c r="E29" i="325" s="1"/>
  <c r="M19" i="326"/>
  <c r="K31" i="325" s="1"/>
  <c r="J55" i="314"/>
  <c r="J80" i="314"/>
  <c r="V15" i="314"/>
  <c r="J93" i="314"/>
  <c r="AC93" i="314"/>
  <c r="J82" i="314"/>
  <c r="J13" i="326"/>
  <c r="L16" i="325" s="1"/>
  <c r="G25" i="326"/>
  <c r="E39" i="325" s="1"/>
  <c r="L25" i="326"/>
  <c r="N25" i="326"/>
  <c r="M46" i="325" s="1"/>
  <c r="N19" i="326"/>
  <c r="I33" i="325" s="1"/>
  <c r="P29" i="326"/>
  <c r="M25" i="326"/>
  <c r="K44" i="325" s="1"/>
  <c r="K13" i="326"/>
  <c r="F17" i="325" s="1"/>
  <c r="AC10" i="314"/>
  <c r="P76" i="314"/>
  <c r="Q76" i="314"/>
  <c r="R76" i="314" s="1"/>
  <c r="G13" i="326"/>
  <c r="F13" i="325" s="1"/>
  <c r="I25" i="326"/>
  <c r="H41" i="325" s="1"/>
  <c r="P34" i="326"/>
  <c r="J95" i="314"/>
  <c r="O13" i="326"/>
  <c r="H21" i="325" s="1"/>
  <c r="L81" i="314"/>
  <c r="J89" i="314"/>
  <c r="L95" i="314"/>
  <c r="V66" i="314"/>
  <c r="Q89" i="314"/>
  <c r="R89" i="314" s="1"/>
  <c r="Z95" i="314"/>
  <c r="J31" i="326"/>
  <c r="F55" i="325" s="1"/>
  <c r="N31" i="326"/>
  <c r="J59" i="325" s="1"/>
  <c r="P23" i="326"/>
  <c r="P22" i="326"/>
  <c r="K31" i="326"/>
  <c r="M56" i="325" s="1"/>
  <c r="P47" i="326"/>
  <c r="P16" i="326"/>
  <c r="J37" i="326"/>
  <c r="E68" i="325" s="1"/>
  <c r="G37" i="326"/>
  <c r="J65" i="325" s="1"/>
  <c r="K37" i="326"/>
  <c r="J69" i="325" s="1"/>
  <c r="P40" i="326"/>
  <c r="I37" i="326"/>
  <c r="D67" i="325" s="1"/>
  <c r="P41" i="326"/>
  <c r="L31" i="326"/>
  <c r="L57" i="325" s="1"/>
  <c r="S17" i="314"/>
  <c r="T17" i="314" s="1"/>
  <c r="P52" i="326"/>
  <c r="J41" i="314"/>
  <c r="I41" i="325"/>
  <c r="N41" i="325"/>
  <c r="G27" i="325"/>
  <c r="D27" i="325"/>
  <c r="E27" i="325"/>
  <c r="F34" i="325"/>
  <c r="J34" i="325"/>
  <c r="N34" i="325"/>
  <c r="M34" i="325"/>
  <c r="G34" i="325"/>
  <c r="K34" i="325"/>
  <c r="C34" i="325"/>
  <c r="I34" i="325"/>
  <c r="D34" i="325"/>
  <c r="H34" i="325"/>
  <c r="L34" i="325"/>
  <c r="E34" i="325"/>
  <c r="E33" i="325"/>
  <c r="H33" i="325"/>
  <c r="D20" i="325"/>
  <c r="E20" i="325"/>
  <c r="F20" i="325"/>
  <c r="G18" i="325"/>
  <c r="D18" i="325"/>
  <c r="E18" i="325"/>
  <c r="G15" i="325"/>
  <c r="D15" i="325"/>
  <c r="E15" i="325"/>
  <c r="D14" i="325"/>
  <c r="L14" i="325"/>
  <c r="E14" i="325"/>
  <c r="M14" i="325"/>
  <c r="J14" i="325"/>
  <c r="G14" i="325"/>
  <c r="J16" i="314"/>
  <c r="J37" i="314"/>
  <c r="M37" i="326"/>
  <c r="L37" i="326"/>
  <c r="P102" i="325"/>
  <c r="P35" i="326"/>
  <c r="P26" i="326"/>
  <c r="P28" i="326"/>
  <c r="K19" i="326"/>
  <c r="G19" i="326"/>
  <c r="P14" i="326"/>
  <c r="P18" i="326"/>
  <c r="P17" i="326"/>
  <c r="H25" i="326"/>
  <c r="P46" i="326"/>
  <c r="H37" i="326"/>
  <c r="O23" i="325"/>
  <c r="O22" i="325"/>
  <c r="O48" i="325"/>
  <c r="J65" i="314"/>
  <c r="J87" i="314"/>
  <c r="V95" i="314"/>
  <c r="L97" i="314"/>
  <c r="J10" i="314"/>
  <c r="L11" i="314"/>
  <c r="J76" i="314"/>
  <c r="Q87" i="314"/>
  <c r="R87" i="314" s="1"/>
  <c r="AC89" i="314"/>
  <c r="V97" i="314"/>
  <c r="D9" i="314"/>
  <c r="AC9" i="314" s="1"/>
  <c r="R10" i="314"/>
  <c r="T11" i="314"/>
  <c r="J19" i="314"/>
  <c r="J20" i="314"/>
  <c r="J21" i="314"/>
  <c r="J30" i="314"/>
  <c r="N82" i="314"/>
  <c r="Q93" i="314"/>
  <c r="R93" i="314" s="1"/>
  <c r="V99" i="314"/>
  <c r="Q18" i="314"/>
  <c r="R18" i="314" s="1"/>
  <c r="L10" i="314"/>
  <c r="V11" i="314"/>
  <c r="N12" i="314"/>
  <c r="J15" i="314"/>
  <c r="Z15" i="314"/>
  <c r="AA15" i="314" s="1"/>
  <c r="V17" i="314"/>
  <c r="V18" i="314"/>
  <c r="N20" i="314"/>
  <c r="P21" i="314"/>
  <c r="V21" i="314"/>
  <c r="J54" i="314"/>
  <c r="J57" i="314"/>
  <c r="J63" i="314"/>
  <c r="J69" i="314"/>
  <c r="J70" i="314"/>
  <c r="V76" i="314"/>
  <c r="J78" i="314"/>
  <c r="L79" i="314"/>
  <c r="P80" i="314"/>
  <c r="P82" i="314"/>
  <c r="N86" i="314"/>
  <c r="V87" i="314"/>
  <c r="L89" i="314"/>
  <c r="V89" i="314"/>
  <c r="Q91" i="314"/>
  <c r="R91" i="314" s="1"/>
  <c r="P95" i="314"/>
  <c r="AC95" i="314"/>
  <c r="P97" i="314"/>
  <c r="Z97" i="314"/>
  <c r="N98" i="314"/>
  <c r="Z99" i="314"/>
  <c r="V78" i="314"/>
  <c r="Q83" i="314"/>
  <c r="R83" i="314" s="1"/>
  <c r="AC91" i="314"/>
  <c r="Z11" i="314"/>
  <c r="AA11" i="314" s="1"/>
  <c r="T12" i="314"/>
  <c r="N15" i="314"/>
  <c r="AC15" i="314"/>
  <c r="J17" i="314"/>
  <c r="P20" i="314"/>
  <c r="Q21" i="314"/>
  <c r="R21" i="314" s="1"/>
  <c r="S26" i="314"/>
  <c r="T26" i="314" s="1"/>
  <c r="J43" i="314"/>
  <c r="J44" i="314"/>
  <c r="V45" i="314"/>
  <c r="N47" i="314"/>
  <c r="P54" i="314"/>
  <c r="N57" i="314"/>
  <c r="J60" i="314"/>
  <c r="J61" i="314"/>
  <c r="L63" i="314"/>
  <c r="P69" i="314"/>
  <c r="V70" i="314"/>
  <c r="J71" i="314"/>
  <c r="J72" i="314"/>
  <c r="Z76" i="314"/>
  <c r="L77" i="314"/>
  <c r="P78" i="314"/>
  <c r="Q80" i="314"/>
  <c r="R80" i="314" s="1"/>
  <c r="V82" i="314"/>
  <c r="J83" i="314"/>
  <c r="L87" i="314"/>
  <c r="Z87" i="314"/>
  <c r="P89" i="314"/>
  <c r="Z89" i="314"/>
  <c r="N90" i="314"/>
  <c r="V91" i="314"/>
  <c r="L93" i="314"/>
  <c r="V93" i="314"/>
  <c r="Q95" i="314"/>
  <c r="R95" i="314" s="1"/>
  <c r="Q97" i="314"/>
  <c r="R97" i="314" s="1"/>
  <c r="AC97" i="314"/>
  <c r="L99" i="314"/>
  <c r="P17" i="314"/>
  <c r="V62" i="314"/>
  <c r="P91" i="314"/>
  <c r="T10" i="314"/>
  <c r="N11" i="314"/>
  <c r="AC11" i="314"/>
  <c r="AC12" i="314"/>
  <c r="P15" i="314"/>
  <c r="R16" i="314"/>
  <c r="N17" i="314"/>
  <c r="J18" i="314"/>
  <c r="S20" i="314"/>
  <c r="T20" i="314" s="1"/>
  <c r="S21" i="314"/>
  <c r="T21" i="314" s="1"/>
  <c r="N43" i="314"/>
  <c r="V55" i="314"/>
  <c r="V57" i="314"/>
  <c r="J58" i="314"/>
  <c r="R60" i="314"/>
  <c r="N62" i="314"/>
  <c r="L71" i="314"/>
  <c r="AC76" i="314"/>
  <c r="Q78" i="314"/>
  <c r="R78" i="314" s="1"/>
  <c r="V80" i="314"/>
  <c r="L83" i="314"/>
  <c r="P87" i="314"/>
  <c r="AC87" i="314"/>
  <c r="L91" i="314"/>
  <c r="Z91" i="314"/>
  <c r="P93" i="314"/>
  <c r="Z93" i="314"/>
  <c r="Q99" i="314"/>
  <c r="R99" i="314" s="1"/>
  <c r="AC40" i="314"/>
  <c r="J45" i="314"/>
  <c r="Q41" i="314"/>
  <c r="R41" i="314" s="1"/>
  <c r="J51" i="314"/>
  <c r="J52" i="314"/>
  <c r="J53" i="314"/>
  <c r="H56" i="314"/>
  <c r="P57" i="314"/>
  <c r="N58" i="314"/>
  <c r="P62" i="314"/>
  <c r="P65" i="314"/>
  <c r="J67" i="314"/>
  <c r="R69" i="314"/>
  <c r="N70" i="314"/>
  <c r="J73" i="314"/>
  <c r="S32" i="314"/>
  <c r="T32" i="314" s="1"/>
  <c r="Z53" i="314"/>
  <c r="R68" i="314"/>
  <c r="N35" i="314"/>
  <c r="N40" i="314"/>
  <c r="Z41" i="314"/>
  <c r="J49" i="314"/>
  <c r="N51" i="314"/>
  <c r="S52" i="314"/>
  <c r="T52" i="314" s="1"/>
  <c r="L53" i="314"/>
  <c r="R57" i="314"/>
  <c r="V58" i="314"/>
  <c r="J64" i="314"/>
  <c r="R65" i="314"/>
  <c r="N66" i="314"/>
  <c r="L67" i="314"/>
  <c r="P70" i="314"/>
  <c r="R72" i="314"/>
  <c r="P73" i="314"/>
  <c r="N32" i="314"/>
  <c r="S40" i="314"/>
  <c r="T40" i="314" s="1"/>
  <c r="AC52" i="314"/>
  <c r="V53" i="314"/>
  <c r="P60" i="314"/>
  <c r="P66" i="314"/>
  <c r="J68" i="314"/>
  <c r="R73" i="314"/>
  <c r="Q33" i="314"/>
  <c r="R33" i="314" s="1"/>
  <c r="AC37" i="314"/>
  <c r="P48" i="314"/>
  <c r="AC49" i="314"/>
  <c r="V30" i="314"/>
  <c r="P32" i="314"/>
  <c r="V33" i="314"/>
  <c r="J35" i="314"/>
  <c r="S36" i="314"/>
  <c r="T36" i="314" s="1"/>
  <c r="Q37" i="314"/>
  <c r="R37" i="314" s="1"/>
  <c r="P40" i="314"/>
  <c r="P41" i="314"/>
  <c r="AC41" i="314"/>
  <c r="S43" i="314"/>
  <c r="T43" i="314" s="1"/>
  <c r="N44" i="314"/>
  <c r="AC44" i="314"/>
  <c r="Z45" i="314"/>
  <c r="J47" i="314"/>
  <c r="S48" i="314"/>
  <c r="T48" i="314" s="1"/>
  <c r="Q49" i="314"/>
  <c r="R49" i="314" s="1"/>
  <c r="S51" i="314"/>
  <c r="T51" i="314" s="1"/>
  <c r="N52" i="314"/>
  <c r="Q53" i="314"/>
  <c r="R53" i="314" s="1"/>
  <c r="AC54" i="314"/>
  <c r="L55" i="314"/>
  <c r="Z55" i="314"/>
  <c r="P37" i="314"/>
  <c r="S39" i="314"/>
  <c r="T39" i="314" s="1"/>
  <c r="V29" i="314"/>
  <c r="J33" i="314"/>
  <c r="Z33" i="314"/>
  <c r="J36" i="314"/>
  <c r="V37" i="314"/>
  <c r="J39" i="314"/>
  <c r="P44" i="314"/>
  <c r="P45" i="314"/>
  <c r="AC45" i="314"/>
  <c r="J48" i="314"/>
  <c r="V49" i="314"/>
  <c r="P52" i="314"/>
  <c r="V52" i="314"/>
  <c r="Q55" i="314"/>
  <c r="R55" i="314" s="1"/>
  <c r="P29" i="314"/>
  <c r="AC29" i="314"/>
  <c r="P36" i="314"/>
  <c r="P49" i="314"/>
  <c r="N29" i="314"/>
  <c r="Z29" i="314"/>
  <c r="AC32" i="314"/>
  <c r="P33" i="314"/>
  <c r="AC33" i="314"/>
  <c r="S35" i="314"/>
  <c r="T35" i="314" s="1"/>
  <c r="N36" i="314"/>
  <c r="AC36" i="314"/>
  <c r="Z37" i="314"/>
  <c r="N39" i="314"/>
  <c r="J40" i="314"/>
  <c r="V41" i="314"/>
  <c r="S44" i="314"/>
  <c r="T44" i="314" s="1"/>
  <c r="Q45" i="314"/>
  <c r="R45" i="314" s="1"/>
  <c r="S47" i="314"/>
  <c r="T47" i="314" s="1"/>
  <c r="N48" i="314"/>
  <c r="AC48" i="314"/>
  <c r="Z49" i="314"/>
  <c r="Q52" i="314"/>
  <c r="R52" i="314" s="1"/>
  <c r="Z52" i="314"/>
  <c r="T15" i="314"/>
  <c r="W14" i="314"/>
  <c r="X14" i="314" s="1"/>
  <c r="L19" i="314"/>
  <c r="Z28" i="314"/>
  <c r="V28" i="314"/>
  <c r="P28" i="314"/>
  <c r="AC28" i="314"/>
  <c r="N28" i="314"/>
  <c r="P12" i="314"/>
  <c r="Z12" i="314"/>
  <c r="AA12" i="314" s="1"/>
  <c r="S16" i="314"/>
  <c r="T16" i="314" s="1"/>
  <c r="L18" i="314"/>
  <c r="S19" i="314"/>
  <c r="T19" i="314" s="1"/>
  <c r="J26" i="314"/>
  <c r="J32" i="314"/>
  <c r="O100" i="314"/>
  <c r="N10" i="314"/>
  <c r="V10" i="314"/>
  <c r="Z10" i="314"/>
  <c r="P11" i="314"/>
  <c r="J12" i="314"/>
  <c r="Q12" i="314"/>
  <c r="D13" i="314"/>
  <c r="H13" i="314"/>
  <c r="R15" i="314"/>
  <c r="N16" i="314"/>
  <c r="AC16" i="314"/>
  <c r="R17" i="314"/>
  <c r="N18" i="314"/>
  <c r="S18" i="314"/>
  <c r="T18" i="314" s="1"/>
  <c r="P19" i="314"/>
  <c r="AC19" i="314"/>
  <c r="Q20" i="314"/>
  <c r="R20" i="314" s="1"/>
  <c r="V20" i="314"/>
  <c r="L21" i="314"/>
  <c r="S28" i="314"/>
  <c r="Q30" i="314"/>
  <c r="J31" i="314"/>
  <c r="S84" i="314"/>
  <c r="T84" i="314" s="1"/>
  <c r="L84" i="314"/>
  <c r="AC84" i="314"/>
  <c r="Z84" i="314"/>
  <c r="Q84" i="314"/>
  <c r="R84" i="314" s="1"/>
  <c r="P84" i="314"/>
  <c r="N84" i="314"/>
  <c r="V84" i="314"/>
  <c r="L28" i="314"/>
  <c r="Z31" i="314"/>
  <c r="V31" i="314"/>
  <c r="Q31" i="314"/>
  <c r="R31" i="314" s="1"/>
  <c r="AC31" i="314"/>
  <c r="P31" i="314"/>
  <c r="N31" i="314"/>
  <c r="V12" i="314"/>
  <c r="L16" i="314"/>
  <c r="N19" i="314"/>
  <c r="R28" i="314"/>
  <c r="J29" i="314"/>
  <c r="AC30" i="314"/>
  <c r="P30" i="314"/>
  <c r="S30" i="314"/>
  <c r="T30" i="314" s="1"/>
  <c r="N30" i="314"/>
  <c r="L30" i="314"/>
  <c r="R59" i="314"/>
  <c r="J59" i="314"/>
  <c r="P59" i="314"/>
  <c r="V59" i="314"/>
  <c r="N59" i="314"/>
  <c r="J11" i="314"/>
  <c r="L15" i="314"/>
  <c r="P16" i="314"/>
  <c r="V16" i="314"/>
  <c r="L17" i="314"/>
  <c r="P18" i="314"/>
  <c r="Q19" i="314"/>
  <c r="R19" i="314" s="1"/>
  <c r="V19" i="314"/>
  <c r="V26" i="314"/>
  <c r="Q26" i="314"/>
  <c r="R26" i="314" s="1"/>
  <c r="P26" i="314"/>
  <c r="N26" i="314"/>
  <c r="D27" i="314"/>
  <c r="AC27" i="314" s="1"/>
  <c r="H27" i="314"/>
  <c r="J28" i="314"/>
  <c r="L31" i="314"/>
  <c r="Z34" i="314"/>
  <c r="V34" i="314"/>
  <c r="Q34" i="314"/>
  <c r="R34" i="314" s="1"/>
  <c r="J34" i="314"/>
  <c r="AC34" i="314"/>
  <c r="P34" i="314"/>
  <c r="S34" i="314"/>
  <c r="T34" i="314" s="1"/>
  <c r="N34" i="314"/>
  <c r="Z38" i="314"/>
  <c r="V38" i="314"/>
  <c r="Q38" i="314"/>
  <c r="R38" i="314" s="1"/>
  <c r="J38" i="314"/>
  <c r="AC38" i="314"/>
  <c r="P38" i="314"/>
  <c r="S38" i="314"/>
  <c r="T38" i="314" s="1"/>
  <c r="N38" i="314"/>
  <c r="Z42" i="314"/>
  <c r="V42" i="314"/>
  <c r="Q42" i="314"/>
  <c r="R42" i="314" s="1"/>
  <c r="J42" i="314"/>
  <c r="AC42" i="314"/>
  <c r="P42" i="314"/>
  <c r="S42" i="314"/>
  <c r="T42" i="314" s="1"/>
  <c r="N42" i="314"/>
  <c r="Z46" i="314"/>
  <c r="V46" i="314"/>
  <c r="Q46" i="314"/>
  <c r="R46" i="314" s="1"/>
  <c r="J46" i="314"/>
  <c r="AC46" i="314"/>
  <c r="P46" i="314"/>
  <c r="S46" i="314"/>
  <c r="T46" i="314" s="1"/>
  <c r="N46" i="314"/>
  <c r="Z50" i="314"/>
  <c r="V50" i="314"/>
  <c r="Q50" i="314"/>
  <c r="R50" i="314" s="1"/>
  <c r="J50" i="314"/>
  <c r="AC50" i="314"/>
  <c r="P50" i="314"/>
  <c r="S50" i="314"/>
  <c r="T50" i="314" s="1"/>
  <c r="N50" i="314"/>
  <c r="D56" i="314"/>
  <c r="L59" i="314"/>
  <c r="G100" i="314"/>
  <c r="L88" i="314"/>
  <c r="Z88" i="314"/>
  <c r="V88" i="314"/>
  <c r="Q88" i="314"/>
  <c r="R88" i="314" s="1"/>
  <c r="P88" i="314"/>
  <c r="N88" i="314"/>
  <c r="S88" i="314"/>
  <c r="T88" i="314" s="1"/>
  <c r="AC88" i="314"/>
  <c r="R29" i="314"/>
  <c r="Q32" i="314"/>
  <c r="R32" i="314" s="1"/>
  <c r="V32" i="314"/>
  <c r="Z32" i="314"/>
  <c r="L33" i="314"/>
  <c r="P35" i="314"/>
  <c r="AC35" i="314"/>
  <c r="Q36" i="314"/>
  <c r="R36" i="314" s="1"/>
  <c r="V36" i="314"/>
  <c r="Z36" i="314"/>
  <c r="L37" i="314"/>
  <c r="P39" i="314"/>
  <c r="AC39" i="314"/>
  <c r="Q40" i="314"/>
  <c r="R40" i="314" s="1"/>
  <c r="V40" i="314"/>
  <c r="Z40" i="314"/>
  <c r="L41" i="314"/>
  <c r="P43" i="314"/>
  <c r="AC43" i="314"/>
  <c r="Q44" i="314"/>
  <c r="R44" i="314" s="1"/>
  <c r="V44" i="314"/>
  <c r="Z44" i="314"/>
  <c r="L45" i="314"/>
  <c r="P47" i="314"/>
  <c r="AC47" i="314"/>
  <c r="Q48" i="314"/>
  <c r="R48" i="314" s="1"/>
  <c r="V48" i="314"/>
  <c r="Z48" i="314"/>
  <c r="L49" i="314"/>
  <c r="P51" i="314"/>
  <c r="AC51" i="314"/>
  <c r="N53" i="314"/>
  <c r="S53" i="314"/>
  <c r="T53" i="314" s="1"/>
  <c r="Q54" i="314"/>
  <c r="R54" i="314" s="1"/>
  <c r="V54" i="314"/>
  <c r="Z54" i="314"/>
  <c r="N55" i="314"/>
  <c r="S55" i="314"/>
  <c r="T55" i="314" s="1"/>
  <c r="P58" i="314"/>
  <c r="L60" i="314"/>
  <c r="T60" i="314"/>
  <c r="R63" i="314"/>
  <c r="P63" i="314"/>
  <c r="N63" i="314"/>
  <c r="T64" i="314"/>
  <c r="R67" i="314"/>
  <c r="P67" i="314"/>
  <c r="V67" i="314"/>
  <c r="N67" i="314"/>
  <c r="T67" i="314"/>
  <c r="R71" i="314"/>
  <c r="P71" i="314"/>
  <c r="V71" i="314"/>
  <c r="N71" i="314"/>
  <c r="T71" i="314"/>
  <c r="L29" i="314"/>
  <c r="N33" i="314"/>
  <c r="Q35" i="314"/>
  <c r="R35" i="314" s="1"/>
  <c r="V35" i="314"/>
  <c r="Z35" i="314"/>
  <c r="N37" i="314"/>
  <c r="Q39" i="314"/>
  <c r="R39" i="314" s="1"/>
  <c r="V39" i="314"/>
  <c r="Z39" i="314"/>
  <c r="N41" i="314"/>
  <c r="Q43" i="314"/>
  <c r="R43" i="314" s="1"/>
  <c r="V43" i="314"/>
  <c r="Z43" i="314"/>
  <c r="N45" i="314"/>
  <c r="Q47" i="314"/>
  <c r="R47" i="314" s="1"/>
  <c r="V47" i="314"/>
  <c r="Z47" i="314"/>
  <c r="N49" i="314"/>
  <c r="Q51" i="314"/>
  <c r="R51" i="314" s="1"/>
  <c r="V51" i="314"/>
  <c r="Z51" i="314"/>
  <c r="P53" i="314"/>
  <c r="L54" i="314"/>
  <c r="P55" i="314"/>
  <c r="L57" i="314"/>
  <c r="T57" i="314"/>
  <c r="R58" i="314"/>
  <c r="N60" i="314"/>
  <c r="V60" i="314"/>
  <c r="Z61" i="314"/>
  <c r="AA61" i="314" s="1"/>
  <c r="V61" i="314"/>
  <c r="N61" i="314"/>
  <c r="AC61" i="314"/>
  <c r="T61" i="314"/>
  <c r="L61" i="314"/>
  <c r="P61" i="314"/>
  <c r="J62" i="314"/>
  <c r="T63" i="314"/>
  <c r="J66" i="314"/>
  <c r="N54" i="314"/>
  <c r="T58" i="314"/>
  <c r="P64" i="314"/>
  <c r="V64" i="314"/>
  <c r="N64" i="314"/>
  <c r="L64" i="314"/>
  <c r="L68" i="314"/>
  <c r="T68" i="314"/>
  <c r="L72" i="314"/>
  <c r="T72" i="314"/>
  <c r="J84" i="314"/>
  <c r="J88" i="314"/>
  <c r="L92" i="314"/>
  <c r="Z92" i="314"/>
  <c r="V92" i="314"/>
  <c r="Q92" i="314"/>
  <c r="R92" i="314" s="1"/>
  <c r="P92" i="314"/>
  <c r="N92" i="314"/>
  <c r="R62" i="314"/>
  <c r="L65" i="314"/>
  <c r="T65" i="314"/>
  <c r="R66" i="314"/>
  <c r="N68" i="314"/>
  <c r="V68" i="314"/>
  <c r="L69" i="314"/>
  <c r="T69" i="314"/>
  <c r="R70" i="314"/>
  <c r="N72" i="314"/>
  <c r="V72" i="314"/>
  <c r="L73" i="314"/>
  <c r="T73" i="314"/>
  <c r="V75" i="314"/>
  <c r="Q75" i="314"/>
  <c r="K75" i="314"/>
  <c r="P75" i="314"/>
  <c r="D74" i="314"/>
  <c r="Z77" i="314"/>
  <c r="V77" i="314"/>
  <c r="Q77" i="314"/>
  <c r="R77" i="314" s="1"/>
  <c r="AC77" i="314"/>
  <c r="P77" i="314"/>
  <c r="Z79" i="314"/>
  <c r="V79" i="314"/>
  <c r="Q79" i="314"/>
  <c r="R79" i="314" s="1"/>
  <c r="AC79" i="314"/>
  <c r="P79" i="314"/>
  <c r="AC81" i="314"/>
  <c r="V81" i="314"/>
  <c r="Q81" i="314"/>
  <c r="R81" i="314" s="1"/>
  <c r="Z81" i="314"/>
  <c r="P81" i="314"/>
  <c r="AC85" i="314"/>
  <c r="P85" i="314"/>
  <c r="J85" i="314"/>
  <c r="S85" i="314"/>
  <c r="T85" i="314" s="1"/>
  <c r="N85" i="314"/>
  <c r="V85" i="314"/>
  <c r="K85" i="314"/>
  <c r="L85" i="314" s="1"/>
  <c r="Z85" i="314"/>
  <c r="J92" i="314"/>
  <c r="AC92" i="314"/>
  <c r="L96" i="314"/>
  <c r="Z96" i="314"/>
  <c r="V96" i="314"/>
  <c r="Q96" i="314"/>
  <c r="R96" i="314" s="1"/>
  <c r="P96" i="314"/>
  <c r="N96" i="314"/>
  <c r="L62" i="314"/>
  <c r="T62" i="314"/>
  <c r="N65" i="314"/>
  <c r="V65" i="314"/>
  <c r="L66" i="314"/>
  <c r="T66" i="314"/>
  <c r="N69" i="314"/>
  <c r="V69" i="314"/>
  <c r="L70" i="314"/>
  <c r="T70" i="314"/>
  <c r="N73" i="314"/>
  <c r="V73" i="314"/>
  <c r="J75" i="314"/>
  <c r="H74" i="314"/>
  <c r="S75" i="314"/>
  <c r="J77" i="314"/>
  <c r="S77" i="314"/>
  <c r="T77" i="314" s="1"/>
  <c r="J79" i="314"/>
  <c r="S79" i="314"/>
  <c r="T79" i="314" s="1"/>
  <c r="J81" i="314"/>
  <c r="S81" i="314"/>
  <c r="T81" i="314" s="1"/>
  <c r="L82" i="314"/>
  <c r="S82" i="314"/>
  <c r="T82" i="314" s="1"/>
  <c r="Q82" i="314"/>
  <c r="R82" i="314" s="1"/>
  <c r="S92" i="314"/>
  <c r="T92" i="314" s="1"/>
  <c r="J96" i="314"/>
  <c r="AC96" i="314"/>
  <c r="L76" i="314"/>
  <c r="L78" i="314"/>
  <c r="L80" i="314"/>
  <c r="S83" i="314"/>
  <c r="T83" i="314" s="1"/>
  <c r="L86" i="314"/>
  <c r="Z86" i="314"/>
  <c r="V86" i="314"/>
  <c r="Q86" i="314"/>
  <c r="R86" i="314" s="1"/>
  <c r="S86" i="314"/>
  <c r="T86" i="314" s="1"/>
  <c r="L90" i="314"/>
  <c r="Z90" i="314"/>
  <c r="V90" i="314"/>
  <c r="Q90" i="314"/>
  <c r="R90" i="314" s="1"/>
  <c r="S90" i="314"/>
  <c r="T90" i="314" s="1"/>
  <c r="L94" i="314"/>
  <c r="Z94" i="314"/>
  <c r="V94" i="314"/>
  <c r="Q94" i="314"/>
  <c r="R94" i="314" s="1"/>
  <c r="S94" i="314"/>
  <c r="T94" i="314" s="1"/>
  <c r="L98" i="314"/>
  <c r="Z98" i="314"/>
  <c r="V98" i="314"/>
  <c r="Q98" i="314"/>
  <c r="R98" i="314" s="1"/>
  <c r="S98" i="314"/>
  <c r="T98" i="314" s="1"/>
  <c r="I100" i="314"/>
  <c r="M100" i="314"/>
  <c r="U100" i="314"/>
  <c r="N76" i="314"/>
  <c r="N78" i="314"/>
  <c r="N80" i="314"/>
  <c r="AC83" i="314"/>
  <c r="P83" i="314"/>
  <c r="N83" i="314"/>
  <c r="V83" i="314"/>
  <c r="J86" i="314"/>
  <c r="AC86" i="314"/>
  <c r="J90" i="314"/>
  <c r="AC90" i="314"/>
  <c r="J94" i="314"/>
  <c r="AC94" i="314"/>
  <c r="J98" i="314"/>
  <c r="AC98" i="314"/>
  <c r="N87" i="314"/>
  <c r="N89" i="314"/>
  <c r="N91" i="314"/>
  <c r="N93" i="314"/>
  <c r="N95" i="314"/>
  <c r="N97" i="314"/>
  <c r="N99" i="314"/>
  <c r="S99" i="314"/>
  <c r="T99" i="314" s="1"/>
  <c r="P99" i="314"/>
  <c r="J15" i="325" l="1"/>
  <c r="N15" i="325"/>
  <c r="F15" i="325"/>
  <c r="J18" i="325"/>
  <c r="F18" i="325"/>
  <c r="N18" i="325"/>
  <c r="K20" i="325"/>
  <c r="G20" i="325"/>
  <c r="C20" i="325"/>
  <c r="K32" i="325"/>
  <c r="M15" i="325"/>
  <c r="L15" i="325"/>
  <c r="C15" i="325"/>
  <c r="M18" i="325"/>
  <c r="L18" i="325"/>
  <c r="C18" i="325"/>
  <c r="N20" i="325"/>
  <c r="M20" i="325"/>
  <c r="L20" i="325"/>
  <c r="G31" i="325"/>
  <c r="I39" i="325"/>
  <c r="I15" i="325"/>
  <c r="H15" i="325"/>
  <c r="I18" i="325"/>
  <c r="H18" i="325"/>
  <c r="J20" i="325"/>
  <c r="I20" i="325"/>
  <c r="L39" i="325"/>
  <c r="H39" i="325"/>
  <c r="E31" i="325"/>
  <c r="G32" i="325"/>
  <c r="C32" i="325"/>
  <c r="N31" i="325"/>
  <c r="N14" i="325"/>
  <c r="I14" i="325"/>
  <c r="H14" i="325"/>
  <c r="F14" i="325"/>
  <c r="K14" i="325"/>
  <c r="I68" i="325"/>
  <c r="L33" i="325"/>
  <c r="J31" i="325"/>
  <c r="H31" i="325"/>
  <c r="J28" i="325"/>
  <c r="I31" i="325"/>
  <c r="D31" i="325"/>
  <c r="H28" i="325"/>
  <c r="M28" i="325"/>
  <c r="H42" i="325"/>
  <c r="L56" i="314"/>
  <c r="I28" i="325"/>
  <c r="K42" i="325"/>
  <c r="N28" i="325"/>
  <c r="L28" i="325"/>
  <c r="M43" i="325"/>
  <c r="L68" i="325"/>
  <c r="D41" i="325"/>
  <c r="C68" i="325"/>
  <c r="N68" i="325"/>
  <c r="C19" i="325"/>
  <c r="I60" i="325"/>
  <c r="I13" i="325"/>
  <c r="H47" i="325"/>
  <c r="K19" i="325"/>
  <c r="L46" i="325"/>
  <c r="G19" i="325"/>
  <c r="F46" i="325"/>
  <c r="N19" i="325"/>
  <c r="C46" i="325"/>
  <c r="C60" i="325"/>
  <c r="J19" i="325"/>
  <c r="I19" i="325"/>
  <c r="H19" i="325"/>
  <c r="F28" i="325"/>
  <c r="E28" i="325"/>
  <c r="D28" i="325"/>
  <c r="F42" i="325"/>
  <c r="H43" i="325"/>
  <c r="K46" i="325"/>
  <c r="E60" i="325"/>
  <c r="M60" i="325"/>
  <c r="M19" i="325"/>
  <c r="L19" i="325"/>
  <c r="E46" i="325"/>
  <c r="F19" i="325"/>
  <c r="E19" i="325"/>
  <c r="G28" i="325"/>
  <c r="C28" i="325"/>
  <c r="L47" i="325"/>
  <c r="G43" i="325"/>
  <c r="D39" i="325"/>
  <c r="J46" i="325"/>
  <c r="L60" i="325"/>
  <c r="N60" i="325"/>
  <c r="F68" i="325"/>
  <c r="C33" i="325"/>
  <c r="N33" i="325"/>
  <c r="D33" i="325"/>
  <c r="F27" i="325"/>
  <c r="N27" i="325"/>
  <c r="J27" i="325"/>
  <c r="C41" i="325"/>
  <c r="J41" i="325"/>
  <c r="E41" i="325"/>
  <c r="H16" i="325"/>
  <c r="K33" i="325"/>
  <c r="J33" i="325"/>
  <c r="M33" i="325"/>
  <c r="M27" i="325"/>
  <c r="L27" i="325"/>
  <c r="C27" i="325"/>
  <c r="K41" i="325"/>
  <c r="F41" i="325"/>
  <c r="L41" i="325"/>
  <c r="G33" i="325"/>
  <c r="F33" i="325"/>
  <c r="I27" i="325"/>
  <c r="H27" i="325"/>
  <c r="G41" i="325"/>
  <c r="M41" i="325"/>
  <c r="M58" i="325"/>
  <c r="F31" i="325"/>
  <c r="C31" i="325"/>
  <c r="K39" i="325"/>
  <c r="N32" i="325"/>
  <c r="M32" i="325"/>
  <c r="L32" i="325"/>
  <c r="N39" i="325"/>
  <c r="J32" i="325"/>
  <c r="I32" i="325"/>
  <c r="H32" i="325"/>
  <c r="C39" i="325"/>
  <c r="J39" i="325"/>
  <c r="F32" i="325"/>
  <c r="E32" i="325"/>
  <c r="D32" i="325"/>
  <c r="G39" i="325"/>
  <c r="F39" i="325"/>
  <c r="M31" i="325"/>
  <c r="L31" i="325"/>
  <c r="M39" i="325"/>
  <c r="I57" i="325"/>
  <c r="I58" i="325"/>
  <c r="M16" i="325"/>
  <c r="C16" i="325"/>
  <c r="D29" i="325"/>
  <c r="K47" i="325"/>
  <c r="E58" i="325"/>
  <c r="L17" i="325"/>
  <c r="I16" i="325"/>
  <c r="K16" i="325"/>
  <c r="L29" i="325"/>
  <c r="G47" i="325"/>
  <c r="C58" i="325"/>
  <c r="K58" i="325"/>
  <c r="J16" i="325"/>
  <c r="E16" i="325"/>
  <c r="G16" i="325"/>
  <c r="F47" i="325"/>
  <c r="G58" i="325"/>
  <c r="L58" i="325"/>
  <c r="D16" i="325"/>
  <c r="H29" i="325"/>
  <c r="N16" i="325"/>
  <c r="N58" i="325"/>
  <c r="H58" i="325"/>
  <c r="F16" i="325"/>
  <c r="J58" i="325"/>
  <c r="D58" i="325"/>
  <c r="M47" i="325"/>
  <c r="G68" i="325"/>
  <c r="J42" i="325"/>
  <c r="K43" i="325"/>
  <c r="D21" i="325"/>
  <c r="C45" i="325"/>
  <c r="D42" i="325"/>
  <c r="N42" i="325"/>
  <c r="I42" i="325"/>
  <c r="E47" i="325"/>
  <c r="C47" i="325"/>
  <c r="J47" i="325"/>
  <c r="E43" i="325"/>
  <c r="C43" i="325"/>
  <c r="J43" i="325"/>
  <c r="D46" i="325"/>
  <c r="N46" i="325"/>
  <c r="I46" i="325"/>
  <c r="L55" i="325"/>
  <c r="D60" i="325"/>
  <c r="G60" i="325"/>
  <c r="F60" i="325"/>
  <c r="H44" i="325"/>
  <c r="C42" i="325"/>
  <c r="E42" i="325"/>
  <c r="L43" i="325"/>
  <c r="F43" i="325"/>
  <c r="K13" i="325"/>
  <c r="L42" i="325"/>
  <c r="G42" i="325"/>
  <c r="I47" i="325"/>
  <c r="D47" i="325"/>
  <c r="I43" i="325"/>
  <c r="D43" i="325"/>
  <c r="H46" i="325"/>
  <c r="G46" i="325"/>
  <c r="J57" i="325"/>
  <c r="H60" i="325"/>
  <c r="K60" i="325"/>
  <c r="H57" i="325"/>
  <c r="F57" i="325"/>
  <c r="F59" i="325"/>
  <c r="C29" i="325"/>
  <c r="N29" i="325"/>
  <c r="M29" i="325"/>
  <c r="J45" i="325"/>
  <c r="G44" i="325"/>
  <c r="H56" i="325"/>
  <c r="K29" i="325"/>
  <c r="J29" i="325"/>
  <c r="I29" i="325"/>
  <c r="F45" i="325"/>
  <c r="J56" i="325"/>
  <c r="G29" i="325"/>
  <c r="F29" i="325"/>
  <c r="L44" i="325"/>
  <c r="D55" i="325"/>
  <c r="M57" i="325"/>
  <c r="E57" i="325"/>
  <c r="D57" i="325"/>
  <c r="H67" i="325"/>
  <c r="D68" i="325"/>
  <c r="K68" i="325"/>
  <c r="H68" i="325"/>
  <c r="J68" i="325"/>
  <c r="M68" i="325"/>
  <c r="H17" i="325"/>
  <c r="D17" i="325"/>
  <c r="I21" i="325"/>
  <c r="N21" i="325"/>
  <c r="G45" i="325"/>
  <c r="M44" i="325"/>
  <c r="D44" i="325"/>
  <c r="C59" i="325"/>
  <c r="M59" i="325"/>
  <c r="K55" i="325"/>
  <c r="I55" i="325"/>
  <c r="D59" i="325"/>
  <c r="M55" i="325"/>
  <c r="J17" i="325"/>
  <c r="N17" i="325"/>
  <c r="E21" i="325"/>
  <c r="K21" i="325"/>
  <c r="N44" i="325"/>
  <c r="I44" i="325"/>
  <c r="C44" i="325"/>
  <c r="K59" i="325"/>
  <c r="I59" i="325"/>
  <c r="G55" i="325"/>
  <c r="E55" i="325"/>
  <c r="N65" i="325"/>
  <c r="I69" i="325"/>
  <c r="M17" i="325"/>
  <c r="C17" i="325"/>
  <c r="J21" i="325"/>
  <c r="G21" i="325"/>
  <c r="J44" i="325"/>
  <c r="E44" i="325"/>
  <c r="L45" i="325"/>
  <c r="G59" i="325"/>
  <c r="E59" i="325"/>
  <c r="H55" i="325"/>
  <c r="I17" i="325"/>
  <c r="K17" i="325"/>
  <c r="F21" i="325"/>
  <c r="K45" i="325"/>
  <c r="M45" i="325"/>
  <c r="H45" i="325"/>
  <c r="H59" i="325"/>
  <c r="N55" i="325"/>
  <c r="M21" i="325"/>
  <c r="C69" i="325"/>
  <c r="E17" i="325"/>
  <c r="G17" i="325"/>
  <c r="L21" i="325"/>
  <c r="F44" i="325"/>
  <c r="I45" i="325"/>
  <c r="D45" i="325"/>
  <c r="N59" i="325"/>
  <c r="J55" i="325"/>
  <c r="C21" i="325"/>
  <c r="L59" i="325"/>
  <c r="C55" i="325"/>
  <c r="N45" i="325"/>
  <c r="E45" i="325"/>
  <c r="C57" i="325"/>
  <c r="K57" i="325"/>
  <c r="G57" i="325"/>
  <c r="N57" i="325"/>
  <c r="M13" i="325"/>
  <c r="C13" i="325"/>
  <c r="L56" i="325"/>
  <c r="N56" i="325"/>
  <c r="E67" i="325"/>
  <c r="N13" i="325"/>
  <c r="I56" i="325"/>
  <c r="E13" i="325"/>
  <c r="D56" i="325"/>
  <c r="L13" i="325"/>
  <c r="C56" i="325"/>
  <c r="H13" i="325"/>
  <c r="K56" i="325"/>
  <c r="F56" i="325"/>
  <c r="D13" i="325"/>
  <c r="G56" i="325"/>
  <c r="G13" i="325"/>
  <c r="J13" i="325"/>
  <c r="E56" i="325"/>
  <c r="F67" i="325"/>
  <c r="L65" i="325"/>
  <c r="L69" i="325"/>
  <c r="N69" i="325"/>
  <c r="E65" i="325"/>
  <c r="M69" i="325"/>
  <c r="E69" i="325"/>
  <c r="M65" i="325"/>
  <c r="I65" i="325"/>
  <c r="G65" i="325"/>
  <c r="D65" i="325"/>
  <c r="K65" i="325"/>
  <c r="F65" i="325"/>
  <c r="D69" i="325"/>
  <c r="G69" i="325"/>
  <c r="F69" i="325"/>
  <c r="H65" i="325"/>
  <c r="C65" i="325"/>
  <c r="H69" i="325"/>
  <c r="K69" i="325"/>
  <c r="J67" i="325"/>
  <c r="I67" i="325"/>
  <c r="L67" i="325"/>
  <c r="N67" i="325"/>
  <c r="M67" i="325"/>
  <c r="K67" i="325"/>
  <c r="G67" i="325"/>
  <c r="C67" i="325"/>
  <c r="W89" i="314"/>
  <c r="X89" i="314" s="1"/>
  <c r="Y89" i="314" s="1"/>
  <c r="J9" i="314"/>
  <c r="P9" i="314"/>
  <c r="L9" i="314"/>
  <c r="W97" i="314"/>
  <c r="X97" i="314" s="1"/>
  <c r="AA97" i="314" s="1"/>
  <c r="G70" i="325"/>
  <c r="K70" i="325"/>
  <c r="D71" i="325"/>
  <c r="H71" i="325"/>
  <c r="L71" i="325"/>
  <c r="C70" i="325"/>
  <c r="F70" i="325"/>
  <c r="G71" i="325"/>
  <c r="D70" i="325"/>
  <c r="H70" i="325"/>
  <c r="L70" i="325"/>
  <c r="E71" i="325"/>
  <c r="I71" i="325"/>
  <c r="M71" i="325"/>
  <c r="N70" i="325"/>
  <c r="E70" i="325"/>
  <c r="I70" i="325"/>
  <c r="M70" i="325"/>
  <c r="F71" i="325"/>
  <c r="J71" i="325"/>
  <c r="N71" i="325"/>
  <c r="J70" i="325"/>
  <c r="K71" i="325"/>
  <c r="C71" i="325"/>
  <c r="G66" i="325"/>
  <c r="K66" i="325"/>
  <c r="C66" i="325"/>
  <c r="F66" i="325"/>
  <c r="D66" i="325"/>
  <c r="H66" i="325"/>
  <c r="L66" i="325"/>
  <c r="J66" i="325"/>
  <c r="E66" i="325"/>
  <c r="I66" i="325"/>
  <c r="M66" i="325"/>
  <c r="N66" i="325"/>
  <c r="G40" i="325"/>
  <c r="K40" i="325"/>
  <c r="D40" i="325"/>
  <c r="H40" i="325"/>
  <c r="L40" i="325"/>
  <c r="E40" i="325"/>
  <c r="I40" i="325"/>
  <c r="M40" i="325"/>
  <c r="F40" i="325"/>
  <c r="J40" i="325"/>
  <c r="N40" i="325"/>
  <c r="C40" i="325"/>
  <c r="P25" i="326"/>
  <c r="F30" i="325"/>
  <c r="J30" i="325"/>
  <c r="N30" i="325"/>
  <c r="M30" i="325"/>
  <c r="G30" i="325"/>
  <c r="K30" i="325"/>
  <c r="C30" i="325"/>
  <c r="E30" i="325"/>
  <c r="D30" i="325"/>
  <c r="H30" i="325"/>
  <c r="L30" i="325"/>
  <c r="I30" i="325"/>
  <c r="F26" i="325"/>
  <c r="J26" i="325"/>
  <c r="N26" i="325"/>
  <c r="I26" i="325"/>
  <c r="G26" i="325"/>
  <c r="K26" i="325"/>
  <c r="C26" i="325"/>
  <c r="E26" i="325"/>
  <c r="M26" i="325"/>
  <c r="D26" i="325"/>
  <c r="H26" i="325"/>
  <c r="L26" i="325"/>
  <c r="P13" i="326"/>
  <c r="P19" i="326"/>
  <c r="O100" i="325"/>
  <c r="O36" i="325"/>
  <c r="O49" i="325"/>
  <c r="V13" i="314"/>
  <c r="N13" i="314"/>
  <c r="W93" i="314"/>
  <c r="X93" i="314" s="1"/>
  <c r="Y93" i="314" s="1"/>
  <c r="J13" i="314"/>
  <c r="W11" i="314"/>
  <c r="X11" i="314" s="1"/>
  <c r="Y11" i="314" s="1"/>
  <c r="AB11" i="314" s="1"/>
  <c r="T9" i="314"/>
  <c r="W95" i="314"/>
  <c r="X95" i="314" s="1"/>
  <c r="AA95" i="314" s="1"/>
  <c r="W87" i="314"/>
  <c r="X87" i="314" s="1"/>
  <c r="AA87" i="314" s="1"/>
  <c r="W63" i="314"/>
  <c r="X63" i="314" s="1"/>
  <c r="P13" i="314"/>
  <c r="W20" i="314"/>
  <c r="X20" i="314" s="1"/>
  <c r="W26" i="314"/>
  <c r="X26" i="314" s="1"/>
  <c r="W21" i="314"/>
  <c r="X21" i="314" s="1"/>
  <c r="W99" i="314"/>
  <c r="X99" i="314" s="1"/>
  <c r="Y99" i="314" s="1"/>
  <c r="W91" i="314"/>
  <c r="X91" i="314" s="1"/>
  <c r="Y91" i="314" s="1"/>
  <c r="W17" i="314"/>
  <c r="X17" i="314" s="1"/>
  <c r="Y17" i="314" s="1"/>
  <c r="N9" i="314"/>
  <c r="W52" i="314"/>
  <c r="X52" i="314" s="1"/>
  <c r="Y52" i="314" s="1"/>
  <c r="W65" i="314"/>
  <c r="X65" i="314" s="1"/>
  <c r="R56" i="314"/>
  <c r="W67" i="314"/>
  <c r="X67" i="314" s="1"/>
  <c r="W55" i="314"/>
  <c r="X55" i="314" s="1"/>
  <c r="AA55" i="314" s="1"/>
  <c r="V56" i="314"/>
  <c r="W70" i="314"/>
  <c r="X70" i="314" s="1"/>
  <c r="W66" i="314"/>
  <c r="X66" i="314" s="1"/>
  <c r="W62" i="314"/>
  <c r="X62" i="314" s="1"/>
  <c r="J56" i="314"/>
  <c r="W71" i="314"/>
  <c r="X71" i="314" s="1"/>
  <c r="P56" i="314"/>
  <c r="N56" i="314"/>
  <c r="W53" i="314"/>
  <c r="X53" i="314" s="1"/>
  <c r="Y53" i="314" s="1"/>
  <c r="W47" i="314"/>
  <c r="X47" i="314" s="1"/>
  <c r="AA47" i="314" s="1"/>
  <c r="W44" i="314"/>
  <c r="X44" i="314" s="1"/>
  <c r="Y44" i="314" s="1"/>
  <c r="W39" i="314"/>
  <c r="X39" i="314" s="1"/>
  <c r="AA39" i="314" s="1"/>
  <c r="W36" i="314"/>
  <c r="X36" i="314" s="1"/>
  <c r="AA36" i="314" s="1"/>
  <c r="W29" i="314"/>
  <c r="X29" i="314" s="1"/>
  <c r="Y29" i="314" s="1"/>
  <c r="W50" i="314"/>
  <c r="X50" i="314" s="1"/>
  <c r="AA50" i="314" s="1"/>
  <c r="W46" i="314"/>
  <c r="X46" i="314" s="1"/>
  <c r="Y46" i="314" s="1"/>
  <c r="W42" i="314"/>
  <c r="X42" i="314" s="1"/>
  <c r="AA42" i="314" s="1"/>
  <c r="W38" i="314"/>
  <c r="X38" i="314" s="1"/>
  <c r="AA38" i="314" s="1"/>
  <c r="W34" i="314"/>
  <c r="X34" i="314" s="1"/>
  <c r="Y34" i="314" s="1"/>
  <c r="W51" i="314"/>
  <c r="X51" i="314" s="1"/>
  <c r="AA51" i="314" s="1"/>
  <c r="W48" i="314"/>
  <c r="X48" i="314" s="1"/>
  <c r="Y48" i="314" s="1"/>
  <c r="W43" i="314"/>
  <c r="X43" i="314" s="1"/>
  <c r="Y43" i="314" s="1"/>
  <c r="W40" i="314"/>
  <c r="X40" i="314" s="1"/>
  <c r="AA40" i="314" s="1"/>
  <c r="W35" i="314"/>
  <c r="X35" i="314" s="1"/>
  <c r="AA35" i="314" s="1"/>
  <c r="W32" i="314"/>
  <c r="X32" i="314" s="1"/>
  <c r="AA32" i="314" s="1"/>
  <c r="R30" i="314"/>
  <c r="W30" i="314" s="1"/>
  <c r="X30" i="314" s="1"/>
  <c r="Q27" i="314"/>
  <c r="P27" i="314"/>
  <c r="W94" i="314"/>
  <c r="X94" i="314" s="1"/>
  <c r="W80" i="314"/>
  <c r="X80" i="314" s="1"/>
  <c r="D100" i="314"/>
  <c r="Q74" i="314"/>
  <c r="R75" i="314"/>
  <c r="R74" i="314" s="1"/>
  <c r="W69" i="314"/>
  <c r="X69" i="314" s="1"/>
  <c r="W58" i="314"/>
  <c r="X58" i="314" s="1"/>
  <c r="W61" i="314"/>
  <c r="X61" i="314" s="1"/>
  <c r="W54" i="314"/>
  <c r="X54" i="314" s="1"/>
  <c r="W49" i="314"/>
  <c r="X49" i="314" s="1"/>
  <c r="W41" i="314"/>
  <c r="X41" i="314" s="1"/>
  <c r="W33" i="314"/>
  <c r="X33" i="314" s="1"/>
  <c r="W88" i="314"/>
  <c r="X88" i="314" s="1"/>
  <c r="W59" i="314"/>
  <c r="X59" i="314" s="1"/>
  <c r="W31" i="314"/>
  <c r="X31" i="314" s="1"/>
  <c r="L13" i="314"/>
  <c r="W15" i="314"/>
  <c r="W84" i="314"/>
  <c r="X84" i="314" s="1"/>
  <c r="T28" i="314"/>
  <c r="T27" i="314" s="1"/>
  <c r="S27" i="314"/>
  <c r="V27" i="314"/>
  <c r="W98" i="314"/>
  <c r="X98" i="314" s="1"/>
  <c r="J74" i="314"/>
  <c r="W77" i="314"/>
  <c r="X77" i="314" s="1"/>
  <c r="AA91" i="314"/>
  <c r="W83" i="314"/>
  <c r="X83" i="314" s="1"/>
  <c r="W90" i="314"/>
  <c r="X90" i="314" s="1"/>
  <c r="W78" i="314"/>
  <c r="X78" i="314" s="1"/>
  <c r="T75" i="314"/>
  <c r="T74" i="314" s="1"/>
  <c r="S74" i="314"/>
  <c r="W96" i="314"/>
  <c r="X96" i="314" s="1"/>
  <c r="W81" i="314"/>
  <c r="X81" i="314" s="1"/>
  <c r="P74" i="314"/>
  <c r="V74" i="314"/>
  <c r="W73" i="314"/>
  <c r="X73" i="314" s="1"/>
  <c r="W68" i="314"/>
  <c r="X68" i="314" s="1"/>
  <c r="T56" i="314"/>
  <c r="W60" i="314"/>
  <c r="X60" i="314" s="1"/>
  <c r="J27" i="314"/>
  <c r="W16" i="314"/>
  <c r="X16" i="314" s="1"/>
  <c r="L27" i="314"/>
  <c r="R13" i="314"/>
  <c r="R12" i="314"/>
  <c r="Q9" i="314"/>
  <c r="AA10" i="314"/>
  <c r="AA9" i="314" s="1"/>
  <c r="Z9" i="314"/>
  <c r="W18" i="314"/>
  <c r="X18" i="314" s="1"/>
  <c r="N27" i="314"/>
  <c r="Z27" i="314"/>
  <c r="Y14" i="314"/>
  <c r="AB14" i="314" s="1"/>
  <c r="S13" i="314"/>
  <c r="K74" i="314"/>
  <c r="K100" i="314" s="1"/>
  <c r="L75" i="314"/>
  <c r="N74" i="314"/>
  <c r="W86" i="314"/>
  <c r="X86" i="314" s="1"/>
  <c r="W76" i="314"/>
  <c r="X76" i="314" s="1"/>
  <c r="W82" i="314"/>
  <c r="X82" i="314" s="1"/>
  <c r="H100" i="314"/>
  <c r="W85" i="314"/>
  <c r="X85" i="314" s="1"/>
  <c r="W79" i="314"/>
  <c r="X79" i="314" s="1"/>
  <c r="W92" i="314"/>
  <c r="X92" i="314" s="1"/>
  <c r="W72" i="314"/>
  <c r="X72" i="314" s="1"/>
  <c r="W64" i="314"/>
  <c r="X64" i="314" s="1"/>
  <c r="W57" i="314"/>
  <c r="W45" i="314"/>
  <c r="X45" i="314" s="1"/>
  <c r="W37" i="314"/>
  <c r="X37" i="314" s="1"/>
  <c r="Q13" i="314"/>
  <c r="V9" i="314"/>
  <c r="W19" i="314"/>
  <c r="X19" i="314" s="1"/>
  <c r="W10" i="314"/>
  <c r="T13" i="314"/>
  <c r="O39" i="325" l="1"/>
  <c r="AC68" i="314"/>
  <c r="Z68" i="314"/>
  <c r="AA68" i="314" s="1"/>
  <c r="N50" i="325"/>
  <c r="M50" i="325"/>
  <c r="G50" i="325"/>
  <c r="M24" i="325"/>
  <c r="AC18" i="314"/>
  <c r="Z18" i="314"/>
  <c r="AA18" i="314" s="1"/>
  <c r="Z82" i="314"/>
  <c r="AC82" i="314"/>
  <c r="Z80" i="314"/>
  <c r="AC80" i="314"/>
  <c r="Z78" i="314"/>
  <c r="AC78" i="314"/>
  <c r="AC72" i="314"/>
  <c r="Z72" i="314"/>
  <c r="AA72" i="314" s="1"/>
  <c r="Y62" i="314"/>
  <c r="AC62" i="314"/>
  <c r="Z62" i="314"/>
  <c r="AA62" i="314" s="1"/>
  <c r="Y66" i="314"/>
  <c r="AC66" i="314"/>
  <c r="Z66" i="314"/>
  <c r="AA66" i="314" s="1"/>
  <c r="Y63" i="314"/>
  <c r="Z63" i="314"/>
  <c r="AA63" i="314" s="1"/>
  <c r="AC63" i="314"/>
  <c r="Y71" i="314"/>
  <c r="AC71" i="314"/>
  <c r="Z71" i="314"/>
  <c r="AA71" i="314" s="1"/>
  <c r="Y70" i="314"/>
  <c r="AC70" i="314"/>
  <c r="Z70" i="314"/>
  <c r="AA70" i="314" s="1"/>
  <c r="Z73" i="314"/>
  <c r="AA73" i="314" s="1"/>
  <c r="AC73" i="314"/>
  <c r="Z69" i="314"/>
  <c r="AA69" i="314" s="1"/>
  <c r="AC69" i="314"/>
  <c r="Y67" i="314"/>
  <c r="AC67" i="314"/>
  <c r="Z67" i="314"/>
  <c r="AA67" i="314" s="1"/>
  <c r="Z64" i="314"/>
  <c r="AA64" i="314" s="1"/>
  <c r="AC64" i="314"/>
  <c r="Y65" i="314"/>
  <c r="Z65" i="314"/>
  <c r="AA65" i="314" s="1"/>
  <c r="AC65" i="314"/>
  <c r="Y26" i="314"/>
  <c r="Z26" i="314"/>
  <c r="AA26" i="314" s="1"/>
  <c r="AC26" i="314"/>
  <c r="Y21" i="314"/>
  <c r="AC21" i="314"/>
  <c r="Z21" i="314"/>
  <c r="AA21" i="314" s="1"/>
  <c r="Y20" i="314"/>
  <c r="AC20" i="314"/>
  <c r="Z20" i="314"/>
  <c r="AA20" i="314" s="1"/>
  <c r="Z60" i="314"/>
  <c r="AA60" i="314" s="1"/>
  <c r="AC60" i="314"/>
  <c r="AC59" i="314"/>
  <c r="Z59" i="314"/>
  <c r="AA59" i="314" s="1"/>
  <c r="AC58" i="314"/>
  <c r="Z58" i="314"/>
  <c r="AA58" i="314" s="1"/>
  <c r="C37" i="325"/>
  <c r="O45" i="325"/>
  <c r="E50" i="325"/>
  <c r="C24" i="325"/>
  <c r="N24" i="325"/>
  <c r="G37" i="325"/>
  <c r="N37" i="325"/>
  <c r="Y87" i="314"/>
  <c r="AB87" i="314" s="1"/>
  <c r="AA89" i="314"/>
  <c r="AB89" i="314" s="1"/>
  <c r="Y95" i="314"/>
  <c r="AB95" i="314" s="1"/>
  <c r="AA44" i="314"/>
  <c r="AB44" i="314" s="1"/>
  <c r="Y50" i="314"/>
  <c r="AB50" i="314" s="1"/>
  <c r="AA34" i="314"/>
  <c r="AB34" i="314" s="1"/>
  <c r="AA43" i="314"/>
  <c r="AB43" i="314" s="1"/>
  <c r="Y97" i="314"/>
  <c r="AB97" i="314" s="1"/>
  <c r="AA29" i="314"/>
  <c r="AB29" i="314" s="1"/>
  <c r="Z17" i="314"/>
  <c r="AC17" i="314"/>
  <c r="L50" i="325"/>
  <c r="C50" i="325"/>
  <c r="M37" i="325"/>
  <c r="J24" i="325"/>
  <c r="O16" i="325"/>
  <c r="O19" i="325"/>
  <c r="O46" i="325"/>
  <c r="I50" i="325"/>
  <c r="O42" i="325"/>
  <c r="H50" i="325"/>
  <c r="O43" i="325"/>
  <c r="O40" i="325"/>
  <c r="K50" i="325"/>
  <c r="J50" i="325"/>
  <c r="O41" i="325"/>
  <c r="F50" i="325"/>
  <c r="O44" i="325"/>
  <c r="D50" i="325"/>
  <c r="O47" i="325"/>
  <c r="O17" i="325"/>
  <c r="H24" i="325"/>
  <c r="I24" i="325"/>
  <c r="O20" i="325"/>
  <c r="E24" i="325"/>
  <c r="D24" i="325"/>
  <c r="O21" i="325"/>
  <c r="O18" i="325"/>
  <c r="G24" i="325"/>
  <c r="O32" i="325"/>
  <c r="AA93" i="314"/>
  <c r="AB93" i="314" s="1"/>
  <c r="AA99" i="314"/>
  <c r="AB99" i="314" s="1"/>
  <c r="L24" i="325"/>
  <c r="O13" i="325"/>
  <c r="K24" i="325"/>
  <c r="O14" i="325"/>
  <c r="O101" i="325"/>
  <c r="AA48" i="314"/>
  <c r="AB48" i="314" s="1"/>
  <c r="Y38" i="314"/>
  <c r="AB38" i="314" s="1"/>
  <c r="Y47" i="314"/>
  <c r="AB47" i="314" s="1"/>
  <c r="AA52" i="314"/>
  <c r="AB52" i="314" s="1"/>
  <c r="Y55" i="314"/>
  <c r="AB55" i="314" s="1"/>
  <c r="Y32" i="314"/>
  <c r="AB32" i="314" s="1"/>
  <c r="AB91" i="314"/>
  <c r="Y35" i="314"/>
  <c r="AB35" i="314" s="1"/>
  <c r="P100" i="314"/>
  <c r="D106" i="314" s="1"/>
  <c r="J100" i="314"/>
  <c r="D103" i="314" s="1"/>
  <c r="Q100" i="314"/>
  <c r="Y36" i="314"/>
  <c r="AB36" i="314" s="1"/>
  <c r="AA53" i="314"/>
  <c r="AB53" i="314" s="1"/>
  <c r="Y42" i="314"/>
  <c r="AB42" i="314" s="1"/>
  <c r="Y51" i="314"/>
  <c r="AB51" i="314" s="1"/>
  <c r="W28" i="314"/>
  <c r="W27" i="314" s="1"/>
  <c r="T100" i="314"/>
  <c r="D108" i="314" s="1"/>
  <c r="N100" i="314"/>
  <c r="D105" i="314" s="1"/>
  <c r="Y40" i="314"/>
  <c r="AB40" i="314" s="1"/>
  <c r="Y39" i="314"/>
  <c r="AB39" i="314" s="1"/>
  <c r="AA46" i="314"/>
  <c r="AB46" i="314" s="1"/>
  <c r="Y30" i="314"/>
  <c r="AA30" i="314"/>
  <c r="Y19" i="314"/>
  <c r="AB19" i="314" s="1"/>
  <c r="AA92" i="314"/>
  <c r="Y92" i="314"/>
  <c r="L74" i="314"/>
  <c r="L100" i="314" s="1"/>
  <c r="D104" i="314" s="1"/>
  <c r="W75" i="314"/>
  <c r="Y68" i="314"/>
  <c r="AB68" i="314" s="1"/>
  <c r="AA84" i="314"/>
  <c r="Y84" i="314"/>
  <c r="W56" i="314"/>
  <c r="X57" i="314"/>
  <c r="AA86" i="314"/>
  <c r="Y86" i="314"/>
  <c r="Y16" i="314"/>
  <c r="AB16" i="314" s="1"/>
  <c r="Y81" i="314"/>
  <c r="AA81" i="314"/>
  <c r="AA78" i="314"/>
  <c r="Y78" i="314"/>
  <c r="Y59" i="314"/>
  <c r="Y49" i="314"/>
  <c r="AA49" i="314"/>
  <c r="R27" i="314"/>
  <c r="AA76" i="314"/>
  <c r="Y76" i="314"/>
  <c r="Y41" i="314"/>
  <c r="AA41" i="314"/>
  <c r="AA94" i="314"/>
  <c r="Y94" i="314"/>
  <c r="Y64" i="314"/>
  <c r="AB64" i="314" s="1"/>
  <c r="AA82" i="314"/>
  <c r="Y82" i="314"/>
  <c r="Y60" i="314"/>
  <c r="Y73" i="314"/>
  <c r="AA96" i="314"/>
  <c r="Y96" i="314"/>
  <c r="AA90" i="314"/>
  <c r="Y90" i="314"/>
  <c r="X15" i="314"/>
  <c r="W13" i="314"/>
  <c r="AA88" i="314"/>
  <c r="Y88" i="314"/>
  <c r="AA54" i="314"/>
  <c r="Y54" i="314"/>
  <c r="Y69" i="314"/>
  <c r="Y45" i="314"/>
  <c r="AA45" i="314"/>
  <c r="Y85" i="314"/>
  <c r="AA85" i="314"/>
  <c r="AA98" i="314"/>
  <c r="Y98" i="314"/>
  <c r="Y31" i="314"/>
  <c r="AA31" i="314"/>
  <c r="Y58" i="314"/>
  <c r="X10" i="314"/>
  <c r="Y37" i="314"/>
  <c r="AA37" i="314"/>
  <c r="Y72" i="314"/>
  <c r="Y79" i="314"/>
  <c r="AA79" i="314"/>
  <c r="Y18" i="314"/>
  <c r="AB18" i="314" s="1"/>
  <c r="W12" i="314"/>
  <c r="X12" i="314" s="1"/>
  <c r="R9" i="314"/>
  <c r="V100" i="314"/>
  <c r="D109" i="314" s="1"/>
  <c r="S100" i="314"/>
  <c r="Y83" i="314"/>
  <c r="AA83" i="314"/>
  <c r="Y77" i="314"/>
  <c r="AA77" i="314"/>
  <c r="Y33" i="314"/>
  <c r="AA33" i="314"/>
  <c r="Y61" i="314"/>
  <c r="AB61" i="314" s="1"/>
  <c r="AA80" i="314"/>
  <c r="Y80" i="314"/>
  <c r="AB72" i="314" l="1"/>
  <c r="AB70" i="314"/>
  <c r="AB73" i="314"/>
  <c r="AB71" i="314"/>
  <c r="AB59" i="314"/>
  <c r="AB62" i="314"/>
  <c r="AB58" i="314"/>
  <c r="AB65" i="314"/>
  <c r="AB67" i="314"/>
  <c r="AB66" i="314"/>
  <c r="AB69" i="314"/>
  <c r="AB60" i="314"/>
  <c r="AB63" i="314"/>
  <c r="AB26" i="314"/>
  <c r="AB21" i="314"/>
  <c r="AB20" i="314"/>
  <c r="AC57" i="314"/>
  <c r="AC56" i="314" s="1"/>
  <c r="Z57" i="314"/>
  <c r="AB77" i="314"/>
  <c r="AA17" i="314"/>
  <c r="Z13" i="314"/>
  <c r="O50" i="325"/>
  <c r="O15" i="325"/>
  <c r="O24" i="325" s="1"/>
  <c r="F24" i="325"/>
  <c r="O33" i="325"/>
  <c r="E37" i="325"/>
  <c r="O30" i="325"/>
  <c r="H37" i="325"/>
  <c r="J37" i="325"/>
  <c r="O28" i="325"/>
  <c r="O27" i="325"/>
  <c r="K37" i="325"/>
  <c r="I37" i="325"/>
  <c r="O29" i="325"/>
  <c r="O34" i="325"/>
  <c r="D37" i="325"/>
  <c r="O26" i="325"/>
  <c r="L37" i="325"/>
  <c r="F37" i="325"/>
  <c r="O31" i="325"/>
  <c r="AB82" i="314"/>
  <c r="AB30" i="314"/>
  <c r="R100" i="314"/>
  <c r="D107" i="314" s="1"/>
  <c r="AB79" i="314"/>
  <c r="AB78" i="314"/>
  <c r="O62" i="325"/>
  <c r="AB83" i="314"/>
  <c r="AB76" i="314"/>
  <c r="AB86" i="314"/>
  <c r="AB80" i="314"/>
  <c r="AB85" i="314"/>
  <c r="AB88" i="314"/>
  <c r="AB90" i="314"/>
  <c r="AB92" i="314"/>
  <c r="AB81" i="314"/>
  <c r="AB84" i="314"/>
  <c r="AB33" i="314"/>
  <c r="AB96" i="314"/>
  <c r="AB98" i="314"/>
  <c r="AB94" i="314"/>
  <c r="AB31" i="314"/>
  <c r="AB37" i="314"/>
  <c r="AB41" i="314"/>
  <c r="X28" i="314"/>
  <c r="X27" i="314" s="1"/>
  <c r="AB49" i="314"/>
  <c r="AB45" i="314"/>
  <c r="AB54" i="314"/>
  <c r="G110" i="314"/>
  <c r="Y12" i="314"/>
  <c r="AB12" i="314" s="1"/>
  <c r="Y57" i="314"/>
  <c r="Y56" i="314" s="1"/>
  <c r="X56" i="314"/>
  <c r="W9" i="314"/>
  <c r="X13" i="314"/>
  <c r="AC13" i="314" s="1"/>
  <c r="Y15" i="314"/>
  <c r="Y13" i="314" s="1"/>
  <c r="Y10" i="314"/>
  <c r="X9" i="314"/>
  <c r="W74" i="314"/>
  <c r="X75" i="314"/>
  <c r="Z75" i="314" l="1"/>
  <c r="Z74" i="314" s="1"/>
  <c r="AC75" i="314"/>
  <c r="AA57" i="314"/>
  <c r="AA56" i="314" s="1"/>
  <c r="Z56" i="314"/>
  <c r="Z100" i="314" s="1"/>
  <c r="AA13" i="314"/>
  <c r="AB17" i="314"/>
  <c r="O37" i="325"/>
  <c r="Y9" i="314"/>
  <c r="W100" i="314"/>
  <c r="AB10" i="314"/>
  <c r="AB9" i="314" s="1"/>
  <c r="Y28" i="314"/>
  <c r="Y27" i="314" s="1"/>
  <c r="AA28" i="314"/>
  <c r="AA27" i="314" s="1"/>
  <c r="AB57" i="314"/>
  <c r="AB56" i="314" s="1"/>
  <c r="AB15" i="314"/>
  <c r="Y75" i="314"/>
  <c r="Y74" i="314" s="1"/>
  <c r="X74" i="314"/>
  <c r="AA75" i="314"/>
  <c r="AA74" i="314" s="1"/>
  <c r="X100" i="314" l="1"/>
  <c r="AC100" i="314" s="1"/>
  <c r="AC74" i="314"/>
  <c r="AB28" i="314"/>
  <c r="AB27" i="314" s="1"/>
  <c r="AB13" i="314"/>
  <c r="AA100" i="314"/>
  <c r="O75" i="325"/>
  <c r="Y100" i="314"/>
  <c r="D110" i="314" s="1"/>
  <c r="AB75" i="314"/>
  <c r="AB74" i="314" s="1"/>
  <c r="G32" i="326" l="1"/>
  <c r="AB100" i="314"/>
  <c r="N109" i="314"/>
  <c r="H32" i="326"/>
  <c r="D111" i="314"/>
  <c r="D112" i="314" s="1"/>
  <c r="N110" i="314"/>
  <c r="G111" i="314"/>
  <c r="G112" i="314"/>
  <c r="N111" i="314" l="1"/>
  <c r="P32" i="326"/>
  <c r="O88" i="325"/>
  <c r="G28" i="324" l="1"/>
  <c r="D28" i="324"/>
  <c r="G18" i="324"/>
  <c r="G17" i="324" s="1"/>
  <c r="G25" i="324" s="1"/>
  <c r="F18" i="324"/>
  <c r="F17" i="324" s="1"/>
  <c r="F25" i="324" s="1"/>
  <c r="E18" i="324"/>
  <c r="E17" i="324" s="1"/>
  <c r="E25" i="324" s="1"/>
  <c r="D18" i="324"/>
  <c r="D17" i="324" s="1"/>
  <c r="D25" i="324" s="1"/>
  <c r="C18" i="324"/>
  <c r="C17" i="324" s="1"/>
  <c r="C25" i="324" s="1"/>
  <c r="D14" i="324"/>
  <c r="C14" i="324"/>
  <c r="G13" i="324"/>
  <c r="F13" i="324"/>
  <c r="E13" i="324"/>
  <c r="E5" i="324"/>
  <c r="D5" i="324"/>
  <c r="G4" i="324"/>
  <c r="M96" i="320"/>
  <c r="AE95" i="320"/>
  <c r="AG95" i="320" s="1"/>
  <c r="AD95" i="320"/>
  <c r="AF95" i="320" s="1"/>
  <c r="AL95" i="320" s="1"/>
  <c r="W95" i="320"/>
  <c r="V95" i="320"/>
  <c r="R95" i="320"/>
  <c r="Q95" i="320"/>
  <c r="O95" i="320"/>
  <c r="N95" i="320"/>
  <c r="M95" i="320"/>
  <c r="AE94" i="320"/>
  <c r="AG94" i="320" s="1"/>
  <c r="AD94" i="320"/>
  <c r="AF94" i="320" s="1"/>
  <c r="AL94" i="320" s="1"/>
  <c r="W94" i="320"/>
  <c r="V94" i="320"/>
  <c r="R94" i="320"/>
  <c r="Q94" i="320"/>
  <c r="O94" i="320"/>
  <c r="N94" i="320"/>
  <c r="M94" i="320"/>
  <c r="AE93" i="320"/>
  <c r="AG93" i="320" s="1"/>
  <c r="AM93" i="320" s="1"/>
  <c r="AD93" i="320"/>
  <c r="AF93" i="320" s="1"/>
  <c r="W93" i="320"/>
  <c r="V93" i="320"/>
  <c r="R93" i="320"/>
  <c r="Q93" i="320"/>
  <c r="O93" i="320"/>
  <c r="N93" i="320"/>
  <c r="M93" i="320"/>
  <c r="AE92" i="320"/>
  <c r="AG92" i="320" s="1"/>
  <c r="AD92" i="320"/>
  <c r="AF92" i="320" s="1"/>
  <c r="W92" i="320"/>
  <c r="V92" i="320"/>
  <c r="R92" i="320"/>
  <c r="Q92" i="320"/>
  <c r="O92" i="320"/>
  <c r="N92" i="320"/>
  <c r="M92" i="320"/>
  <c r="AE91" i="320"/>
  <c r="AG91" i="320" s="1"/>
  <c r="AD91" i="320"/>
  <c r="AF91" i="320" s="1"/>
  <c r="W91" i="320"/>
  <c r="V91" i="320"/>
  <c r="R91" i="320"/>
  <c r="Q91" i="320"/>
  <c r="O91" i="320"/>
  <c r="N91" i="320"/>
  <c r="M91" i="320"/>
  <c r="AE90" i="320"/>
  <c r="AG90" i="320" s="1"/>
  <c r="AD90" i="320"/>
  <c r="AF90" i="320" s="1"/>
  <c r="AH90" i="320" s="1"/>
  <c r="AJ90" i="320" s="1"/>
  <c r="W90" i="320"/>
  <c r="V90" i="320"/>
  <c r="R90" i="320"/>
  <c r="Q90" i="320"/>
  <c r="O90" i="320"/>
  <c r="N90" i="320"/>
  <c r="M90" i="320"/>
  <c r="AE89" i="320"/>
  <c r="AG89" i="320" s="1"/>
  <c r="AM89" i="320" s="1"/>
  <c r="AD89" i="320"/>
  <c r="AF89" i="320" s="1"/>
  <c r="W89" i="320"/>
  <c r="V89" i="320"/>
  <c r="R89" i="320"/>
  <c r="Q89" i="320"/>
  <c r="O89" i="320"/>
  <c r="N89" i="320"/>
  <c r="M89" i="320"/>
  <c r="AE88" i="320"/>
  <c r="AG88" i="320" s="1"/>
  <c r="AD88" i="320"/>
  <c r="AF88" i="320" s="1"/>
  <c r="W88" i="320"/>
  <c r="V88" i="320"/>
  <c r="R88" i="320"/>
  <c r="Q88" i="320"/>
  <c r="O88" i="320"/>
  <c r="N88" i="320"/>
  <c r="M88" i="320"/>
  <c r="AE87" i="320"/>
  <c r="AG87" i="320" s="1"/>
  <c r="AD87" i="320"/>
  <c r="AF87" i="320" s="1"/>
  <c r="W87" i="320"/>
  <c r="V87" i="320"/>
  <c r="R87" i="320"/>
  <c r="Q87" i="320"/>
  <c r="O87" i="320"/>
  <c r="N87" i="320"/>
  <c r="M87" i="320"/>
  <c r="AD86" i="320"/>
  <c r="AC86" i="320"/>
  <c r="AE86" i="320" s="1"/>
  <c r="W86" i="320"/>
  <c r="V86" i="320"/>
  <c r="R86" i="320"/>
  <c r="Q86" i="320"/>
  <c r="O86" i="320"/>
  <c r="N86" i="320"/>
  <c r="M86" i="320"/>
  <c r="AB85" i="320"/>
  <c r="AA85" i="320"/>
  <c r="Z85" i="320"/>
  <c r="Y85" i="320"/>
  <c r="X85" i="320"/>
  <c r="N85" i="320"/>
  <c r="M85" i="320"/>
  <c r="K85" i="320"/>
  <c r="J85" i="320"/>
  <c r="I85" i="320"/>
  <c r="H85" i="320"/>
  <c r="G85" i="320"/>
  <c r="F85" i="320"/>
  <c r="E85" i="320"/>
  <c r="D85" i="320"/>
  <c r="C85" i="320"/>
  <c r="AE84" i="320"/>
  <c r="AG84" i="320" s="1"/>
  <c r="AD84" i="320"/>
  <c r="AF84" i="320" s="1"/>
  <c r="AL84" i="320" s="1"/>
  <c r="W84" i="320"/>
  <c r="V84" i="320"/>
  <c r="R84" i="320"/>
  <c r="Q84" i="320"/>
  <c r="O84" i="320"/>
  <c r="N84" i="320"/>
  <c r="M84" i="320"/>
  <c r="AE83" i="320"/>
  <c r="AG83" i="320" s="1"/>
  <c r="AD83" i="320"/>
  <c r="AF83" i="320" s="1"/>
  <c r="W83" i="320"/>
  <c r="V83" i="320"/>
  <c r="R83" i="320"/>
  <c r="Q83" i="320"/>
  <c r="O83" i="320"/>
  <c r="N83" i="320"/>
  <c r="M83" i="320"/>
  <c r="AE82" i="320"/>
  <c r="AG82" i="320" s="1"/>
  <c r="AD82" i="320"/>
  <c r="AF82" i="320" s="1"/>
  <c r="N82" i="320"/>
  <c r="M82" i="320"/>
  <c r="K82" i="320"/>
  <c r="J82" i="320"/>
  <c r="I82" i="320"/>
  <c r="H82" i="320"/>
  <c r="G82" i="320"/>
  <c r="F82" i="320"/>
  <c r="E82" i="320"/>
  <c r="D82" i="320"/>
  <c r="C82" i="320"/>
  <c r="AE81" i="320"/>
  <c r="AG81" i="320" s="1"/>
  <c r="AD81" i="320"/>
  <c r="AF81" i="320" s="1"/>
  <c r="W81" i="320"/>
  <c r="V81" i="320"/>
  <c r="R81" i="320"/>
  <c r="Q81" i="320"/>
  <c r="O81" i="320"/>
  <c r="N81" i="320"/>
  <c r="M81" i="320"/>
  <c r="AE80" i="320"/>
  <c r="AG80" i="320" s="1"/>
  <c r="AD80" i="320"/>
  <c r="AF80" i="320" s="1"/>
  <c r="W80" i="320"/>
  <c r="V80" i="320"/>
  <c r="R80" i="320"/>
  <c r="Q80" i="320"/>
  <c r="O80" i="320"/>
  <c r="N80" i="320"/>
  <c r="M80" i="320"/>
  <c r="AE79" i="320"/>
  <c r="AG79" i="320" s="1"/>
  <c r="AD79" i="320"/>
  <c r="AF79" i="320" s="1"/>
  <c r="AL79" i="320" s="1"/>
  <c r="W79" i="320"/>
  <c r="V79" i="320"/>
  <c r="R79" i="320"/>
  <c r="Q79" i="320"/>
  <c r="O79" i="320"/>
  <c r="N79" i="320"/>
  <c r="M79" i="320"/>
  <c r="AE78" i="320"/>
  <c r="AG78" i="320" s="1"/>
  <c r="AD78" i="320"/>
  <c r="AF78" i="320" s="1"/>
  <c r="W78" i="320"/>
  <c r="V78" i="320"/>
  <c r="R78" i="320"/>
  <c r="Q78" i="320"/>
  <c r="O78" i="320"/>
  <c r="N78" i="320"/>
  <c r="M78" i="320"/>
  <c r="AE77" i="320"/>
  <c r="AG77" i="320" s="1"/>
  <c r="AD77" i="320"/>
  <c r="AF77" i="320" s="1"/>
  <c r="AH77" i="320" s="1"/>
  <c r="W77" i="320"/>
  <c r="V77" i="320"/>
  <c r="R77" i="320"/>
  <c r="Q77" i="320"/>
  <c r="O77" i="320"/>
  <c r="N77" i="320"/>
  <c r="M77" i="320"/>
  <c r="AE76" i="320"/>
  <c r="AG76" i="320" s="1"/>
  <c r="AM76" i="320" s="1"/>
  <c r="AD76" i="320"/>
  <c r="AF76" i="320" s="1"/>
  <c r="W76" i="320"/>
  <c r="V76" i="320"/>
  <c r="R76" i="320"/>
  <c r="Q76" i="320"/>
  <c r="O76" i="320"/>
  <c r="N76" i="320"/>
  <c r="M76" i="320"/>
  <c r="Y75" i="320"/>
  <c r="AE75" i="320" s="1"/>
  <c r="AG75" i="320" s="1"/>
  <c r="X75" i="320"/>
  <c r="AD75" i="320" s="1"/>
  <c r="AF75" i="320" s="1"/>
  <c r="N75" i="320"/>
  <c r="M75" i="320"/>
  <c r="K75" i="320"/>
  <c r="J75" i="320"/>
  <c r="I75" i="320"/>
  <c r="H75" i="320"/>
  <c r="G75" i="320"/>
  <c r="F75" i="320"/>
  <c r="E75" i="320"/>
  <c r="D75" i="320"/>
  <c r="C75" i="320"/>
  <c r="AE74" i="320"/>
  <c r="AG74" i="320" s="1"/>
  <c r="AD74" i="320"/>
  <c r="AF74" i="320" s="1"/>
  <c r="W74" i="320"/>
  <c r="V74" i="320"/>
  <c r="R74" i="320"/>
  <c r="Q74" i="320"/>
  <c r="O74" i="320"/>
  <c r="N74" i="320"/>
  <c r="M74" i="320"/>
  <c r="AE73" i="320"/>
  <c r="AG73" i="320" s="1"/>
  <c r="AM73" i="320" s="1"/>
  <c r="AD73" i="320"/>
  <c r="AF73" i="320" s="1"/>
  <c r="W73" i="320"/>
  <c r="V73" i="320"/>
  <c r="R73" i="320"/>
  <c r="Q73" i="320"/>
  <c r="O73" i="320"/>
  <c r="N73" i="320"/>
  <c r="M73" i="320"/>
  <c r="AE72" i="320"/>
  <c r="AG72" i="320" s="1"/>
  <c r="AD72" i="320"/>
  <c r="AF72" i="320" s="1"/>
  <c r="AL72" i="320" s="1"/>
  <c r="W72" i="320"/>
  <c r="V72" i="320"/>
  <c r="R72" i="320"/>
  <c r="Q72" i="320"/>
  <c r="O72" i="320"/>
  <c r="N72" i="320"/>
  <c r="M72" i="320"/>
  <c r="AE71" i="320"/>
  <c r="AG71" i="320" s="1"/>
  <c r="AI71" i="320" s="1"/>
  <c r="AD71" i="320"/>
  <c r="AF71" i="320" s="1"/>
  <c r="W71" i="320"/>
  <c r="V71" i="320"/>
  <c r="R71" i="320"/>
  <c r="Q71" i="320"/>
  <c r="O71" i="320"/>
  <c r="N71" i="320"/>
  <c r="M71" i="320"/>
  <c r="AE70" i="320"/>
  <c r="AG70" i="320" s="1"/>
  <c r="AD70" i="320"/>
  <c r="AF70" i="320" s="1"/>
  <c r="W70" i="320"/>
  <c r="V70" i="320"/>
  <c r="R70" i="320"/>
  <c r="Q70" i="320"/>
  <c r="O70" i="320"/>
  <c r="N70" i="320"/>
  <c r="M70" i="320"/>
  <c r="Y69" i="320"/>
  <c r="AE69" i="320" s="1"/>
  <c r="AG69" i="320" s="1"/>
  <c r="X69" i="320"/>
  <c r="AD69" i="320" s="1"/>
  <c r="AF69" i="320" s="1"/>
  <c r="N69" i="320"/>
  <c r="M69" i="320"/>
  <c r="K69" i="320"/>
  <c r="J69" i="320"/>
  <c r="I69" i="320"/>
  <c r="H69" i="320"/>
  <c r="G69" i="320"/>
  <c r="F69" i="320"/>
  <c r="E69" i="320"/>
  <c r="D69" i="320"/>
  <c r="C69" i="320"/>
  <c r="AE68" i="320"/>
  <c r="AG68" i="320" s="1"/>
  <c r="AD68" i="320"/>
  <c r="AF68" i="320" s="1"/>
  <c r="W68" i="320"/>
  <c r="V68" i="320"/>
  <c r="R68" i="320"/>
  <c r="Q68" i="320"/>
  <c r="O68" i="320"/>
  <c r="N68" i="320"/>
  <c r="M68" i="320"/>
  <c r="AE67" i="320"/>
  <c r="AG67" i="320" s="1"/>
  <c r="AD67" i="320"/>
  <c r="AF67" i="320" s="1"/>
  <c r="W67" i="320"/>
  <c r="V67" i="320"/>
  <c r="R67" i="320"/>
  <c r="Q67" i="320"/>
  <c r="O67" i="320"/>
  <c r="N67" i="320"/>
  <c r="M67" i="320"/>
  <c r="AE66" i="320"/>
  <c r="AG66" i="320" s="1"/>
  <c r="AD66" i="320"/>
  <c r="AF66" i="320" s="1"/>
  <c r="W66" i="320"/>
  <c r="V66" i="320"/>
  <c r="R66" i="320"/>
  <c r="Q66" i="320"/>
  <c r="O66" i="320"/>
  <c r="N66" i="320"/>
  <c r="M66" i="320"/>
  <c r="AE65" i="320"/>
  <c r="AG65" i="320" s="1"/>
  <c r="AD65" i="320"/>
  <c r="AF65" i="320" s="1"/>
  <c r="AL65" i="320" s="1"/>
  <c r="W65" i="320"/>
  <c r="V65" i="320"/>
  <c r="R65" i="320"/>
  <c r="Q65" i="320"/>
  <c r="O65" i="320"/>
  <c r="N65" i="320"/>
  <c r="M65" i="320"/>
  <c r="AE64" i="320"/>
  <c r="AG64" i="320" s="1"/>
  <c r="AD64" i="320"/>
  <c r="AF64" i="320" s="1"/>
  <c r="W64" i="320"/>
  <c r="V64" i="320"/>
  <c r="R64" i="320"/>
  <c r="Q64" i="320"/>
  <c r="O64" i="320"/>
  <c r="N64" i="320"/>
  <c r="M64" i="320"/>
  <c r="AE63" i="320"/>
  <c r="AG63" i="320" s="1"/>
  <c r="AD63" i="320"/>
  <c r="AF63" i="320" s="1"/>
  <c r="AH63" i="320" s="1"/>
  <c r="W63" i="320"/>
  <c r="V63" i="320"/>
  <c r="R63" i="320"/>
  <c r="Q63" i="320"/>
  <c r="O63" i="320"/>
  <c r="N63" i="320"/>
  <c r="M63" i="320"/>
  <c r="AE62" i="320"/>
  <c r="AD62" i="320"/>
  <c r="AF62" i="320" s="1"/>
  <c r="W62" i="320"/>
  <c r="V62" i="320"/>
  <c r="R62" i="320"/>
  <c r="Q62" i="320"/>
  <c r="O62" i="320"/>
  <c r="N62" i="320"/>
  <c r="M62" i="320"/>
  <c r="AE61" i="320"/>
  <c r="AG61" i="320" s="1"/>
  <c r="AD61" i="320"/>
  <c r="AF61" i="320" s="1"/>
  <c r="AH61" i="320" s="1"/>
  <c r="W61" i="320"/>
  <c r="V61" i="320"/>
  <c r="R61" i="320"/>
  <c r="Q61" i="320"/>
  <c r="O61" i="320"/>
  <c r="N61" i="320"/>
  <c r="M61" i="320"/>
  <c r="AJ60" i="320"/>
  <c r="AC60" i="320"/>
  <c r="AB60" i="320"/>
  <c r="AA60" i="320"/>
  <c r="Z60" i="320"/>
  <c r="Y60" i="320"/>
  <c r="X60" i="320"/>
  <c r="N60" i="320"/>
  <c r="M60" i="320"/>
  <c r="K60" i="320"/>
  <c r="J60" i="320"/>
  <c r="I60" i="320"/>
  <c r="H60" i="320"/>
  <c r="G60" i="320"/>
  <c r="E60" i="320"/>
  <c r="D60" i="320"/>
  <c r="C60" i="320"/>
  <c r="AE59" i="320"/>
  <c r="AG59" i="320" s="1"/>
  <c r="AD59" i="320"/>
  <c r="AF59" i="320" s="1"/>
  <c r="W59" i="320"/>
  <c r="V59" i="320"/>
  <c r="R59" i="320"/>
  <c r="Q59" i="320"/>
  <c r="O59" i="320"/>
  <c r="N59" i="320"/>
  <c r="M59" i="320"/>
  <c r="AE58" i="320"/>
  <c r="AB58" i="320"/>
  <c r="AD58" i="320" s="1"/>
  <c r="W58" i="320"/>
  <c r="V58" i="320"/>
  <c r="R58" i="320"/>
  <c r="Q58" i="320"/>
  <c r="O58" i="320"/>
  <c r="N58" i="320"/>
  <c r="M58" i="320"/>
  <c r="AJ57" i="320"/>
  <c r="AC57" i="320"/>
  <c r="AA57" i="320"/>
  <c r="Z57" i="320"/>
  <c r="Y57" i="320"/>
  <c r="X57" i="320"/>
  <c r="N57" i="320"/>
  <c r="M57" i="320"/>
  <c r="K57" i="320"/>
  <c r="J57" i="320"/>
  <c r="I57" i="320"/>
  <c r="H57" i="320"/>
  <c r="G57" i="320"/>
  <c r="F57" i="320"/>
  <c r="E57" i="320"/>
  <c r="D57" i="320"/>
  <c r="C57" i="320"/>
  <c r="AE56" i="320"/>
  <c r="AG56" i="320" s="1"/>
  <c r="AD56" i="320"/>
  <c r="W56" i="320"/>
  <c r="V56" i="320"/>
  <c r="R56" i="320"/>
  <c r="Q56" i="320"/>
  <c r="O56" i="320"/>
  <c r="N56" i="320"/>
  <c r="M56" i="320"/>
  <c r="AE55" i="320"/>
  <c r="AG55" i="320" s="1"/>
  <c r="AI55" i="320" s="1"/>
  <c r="AD55" i="320"/>
  <c r="AF55" i="320" s="1"/>
  <c r="W55" i="320"/>
  <c r="V55" i="320"/>
  <c r="R55" i="320"/>
  <c r="Q55" i="320"/>
  <c r="O55" i="320"/>
  <c r="N55" i="320"/>
  <c r="M55" i="320"/>
  <c r="AE54" i="320"/>
  <c r="AG54" i="320" s="1"/>
  <c r="AI54" i="320" s="1"/>
  <c r="AD54" i="320"/>
  <c r="AF54" i="320" s="1"/>
  <c r="AH54" i="320" s="1"/>
  <c r="W54" i="320"/>
  <c r="V54" i="320"/>
  <c r="R54" i="320"/>
  <c r="Q54" i="320"/>
  <c r="O54" i="320"/>
  <c r="N54" i="320"/>
  <c r="M54" i="320"/>
  <c r="AE53" i="320"/>
  <c r="AG53" i="320" s="1"/>
  <c r="AD53" i="320"/>
  <c r="AF53" i="320" s="1"/>
  <c r="W53" i="320"/>
  <c r="V53" i="320"/>
  <c r="R53" i="320"/>
  <c r="Q53" i="320"/>
  <c r="O53" i="320"/>
  <c r="N53" i="320"/>
  <c r="M53" i="320"/>
  <c r="AJ52" i="320"/>
  <c r="AC52" i="320"/>
  <c r="AB52" i="320"/>
  <c r="AA52" i="320"/>
  <c r="Z52" i="320"/>
  <c r="Y52" i="320"/>
  <c r="X52" i="320"/>
  <c r="N52" i="320"/>
  <c r="M52" i="320"/>
  <c r="K52" i="320"/>
  <c r="J52" i="320"/>
  <c r="I52" i="320"/>
  <c r="H52" i="320"/>
  <c r="G52" i="320"/>
  <c r="F52" i="320"/>
  <c r="E52" i="320"/>
  <c r="D52" i="320"/>
  <c r="C52" i="320"/>
  <c r="AD51" i="320"/>
  <c r="AF51" i="320" s="1"/>
  <c r="AA51" i="320"/>
  <c r="W51" i="320"/>
  <c r="V51" i="320"/>
  <c r="R51" i="320"/>
  <c r="Q51" i="320"/>
  <c r="O51" i="320"/>
  <c r="N51" i="320"/>
  <c r="M51" i="320"/>
  <c r="AE50" i="320"/>
  <c r="AG50" i="320" s="1"/>
  <c r="AI50" i="320" s="1"/>
  <c r="AD50" i="320"/>
  <c r="AF50" i="320" s="1"/>
  <c r="W50" i="320"/>
  <c r="V50" i="320"/>
  <c r="R50" i="320"/>
  <c r="Q50" i="320"/>
  <c r="O50" i="320"/>
  <c r="N50" i="320"/>
  <c r="M50" i="320"/>
  <c r="AE49" i="320"/>
  <c r="AG49" i="320" s="1"/>
  <c r="AD49" i="320"/>
  <c r="AF49" i="320" s="1"/>
  <c r="W49" i="320"/>
  <c r="V49" i="320"/>
  <c r="R49" i="320"/>
  <c r="Q49" i="320"/>
  <c r="O49" i="320"/>
  <c r="N49" i="320"/>
  <c r="M49" i="320"/>
  <c r="AE48" i="320"/>
  <c r="AG48" i="320" s="1"/>
  <c r="AM48" i="320" s="1"/>
  <c r="AD48" i="320"/>
  <c r="AF48" i="320" s="1"/>
  <c r="W48" i="320"/>
  <c r="V48" i="320"/>
  <c r="R48" i="320"/>
  <c r="Q48" i="320"/>
  <c r="O48" i="320"/>
  <c r="N48" i="320"/>
  <c r="M48" i="320"/>
  <c r="AE47" i="320"/>
  <c r="AG47" i="320" s="1"/>
  <c r="AD47" i="320"/>
  <c r="AF47" i="320" s="1"/>
  <c r="AL47" i="320" s="1"/>
  <c r="W47" i="320"/>
  <c r="V47" i="320"/>
  <c r="R47" i="320"/>
  <c r="Q47" i="320"/>
  <c r="O47" i="320"/>
  <c r="N47" i="320"/>
  <c r="M47" i="320"/>
  <c r="AE46" i="320"/>
  <c r="AG46" i="320" s="1"/>
  <c r="AI46" i="320" s="1"/>
  <c r="AD46" i="320"/>
  <c r="AF46" i="320" s="1"/>
  <c r="W46" i="320"/>
  <c r="V46" i="320"/>
  <c r="R46" i="320"/>
  <c r="Q46" i="320"/>
  <c r="O46" i="320"/>
  <c r="N46" i="320"/>
  <c r="M46" i="320"/>
  <c r="AE45" i="320"/>
  <c r="AG45" i="320" s="1"/>
  <c r="AD45" i="320"/>
  <c r="AF45" i="320" s="1"/>
  <c r="AH45" i="320" s="1"/>
  <c r="W45" i="320"/>
  <c r="V45" i="320"/>
  <c r="R45" i="320"/>
  <c r="Q45" i="320"/>
  <c r="O45" i="320"/>
  <c r="N45" i="320"/>
  <c r="M45" i="320"/>
  <c r="AE44" i="320"/>
  <c r="AG44" i="320" s="1"/>
  <c r="AM44" i="320" s="1"/>
  <c r="AD44" i="320"/>
  <c r="AF44" i="320" s="1"/>
  <c r="W44" i="320"/>
  <c r="V44" i="320"/>
  <c r="R44" i="320"/>
  <c r="Q44" i="320"/>
  <c r="O44" i="320"/>
  <c r="N44" i="320"/>
  <c r="M44" i="320"/>
  <c r="AE43" i="320"/>
  <c r="AG43" i="320" s="1"/>
  <c r="AD43" i="320"/>
  <c r="AF43" i="320" s="1"/>
  <c r="AL43" i="320" s="1"/>
  <c r="W43" i="320"/>
  <c r="V43" i="320"/>
  <c r="R43" i="320"/>
  <c r="Q43" i="320"/>
  <c r="O43" i="320"/>
  <c r="N43" i="320"/>
  <c r="M43" i="320"/>
  <c r="AE42" i="320"/>
  <c r="AG42" i="320" s="1"/>
  <c r="AI42" i="320" s="1"/>
  <c r="AD42" i="320"/>
  <c r="AF42" i="320" s="1"/>
  <c r="W42" i="320"/>
  <c r="V42" i="320"/>
  <c r="R42" i="320"/>
  <c r="Q42" i="320"/>
  <c r="O42" i="320"/>
  <c r="N42" i="320"/>
  <c r="M42" i="320"/>
  <c r="AE41" i="320"/>
  <c r="AG41" i="320" s="1"/>
  <c r="AD41" i="320"/>
  <c r="AF41" i="320" s="1"/>
  <c r="AH41" i="320" s="1"/>
  <c r="W41" i="320"/>
  <c r="V41" i="320"/>
  <c r="R41" i="320"/>
  <c r="Q41" i="320"/>
  <c r="O41" i="320"/>
  <c r="N41" i="320"/>
  <c r="M41" i="320"/>
  <c r="AE40" i="320"/>
  <c r="AG40" i="320" s="1"/>
  <c r="AM40" i="320" s="1"/>
  <c r="AD40" i="320"/>
  <c r="AF40" i="320" s="1"/>
  <c r="W40" i="320"/>
  <c r="V40" i="320"/>
  <c r="R40" i="320"/>
  <c r="Q40" i="320"/>
  <c r="O40" i="320"/>
  <c r="N40" i="320"/>
  <c r="M40" i="320"/>
  <c r="AD39" i="320"/>
  <c r="AC39" i="320"/>
  <c r="AE39" i="320" s="1"/>
  <c r="AG39" i="320" s="1"/>
  <c r="W39" i="320"/>
  <c r="V39" i="320"/>
  <c r="R39" i="320"/>
  <c r="Q39" i="320"/>
  <c r="O39" i="320"/>
  <c r="N39" i="320"/>
  <c r="M39" i="320"/>
  <c r="AE38" i="320"/>
  <c r="AD38" i="320"/>
  <c r="AF38" i="320" s="1"/>
  <c r="W38" i="320"/>
  <c r="V38" i="320"/>
  <c r="R38" i="320"/>
  <c r="Q38" i="320"/>
  <c r="O38" i="320"/>
  <c r="N38" i="320"/>
  <c r="M38" i="320"/>
  <c r="AJ37" i="320"/>
  <c r="AB37" i="320"/>
  <c r="Z37" i="320"/>
  <c r="Y37" i="320"/>
  <c r="X37" i="320"/>
  <c r="N37" i="320"/>
  <c r="M37" i="320"/>
  <c r="K37" i="320"/>
  <c r="J37" i="320"/>
  <c r="I37" i="320"/>
  <c r="H37" i="320"/>
  <c r="G37" i="320"/>
  <c r="F37" i="320"/>
  <c r="E37" i="320"/>
  <c r="D37" i="320"/>
  <c r="C37" i="320"/>
  <c r="AE36" i="320"/>
  <c r="AG36" i="320" s="1"/>
  <c r="AD36" i="320"/>
  <c r="AF36" i="320" s="1"/>
  <c r="AL36" i="320" s="1"/>
  <c r="W36" i="320"/>
  <c r="V36" i="320"/>
  <c r="R36" i="320"/>
  <c r="Q36" i="320"/>
  <c r="O36" i="320"/>
  <c r="N36" i="320"/>
  <c r="M36" i="320"/>
  <c r="AG35" i="320"/>
  <c r="AI35" i="320" s="1"/>
  <c r="AE35" i="320"/>
  <c r="AD35" i="320"/>
  <c r="AF35" i="320" s="1"/>
  <c r="W35" i="320"/>
  <c r="V35" i="320"/>
  <c r="R35" i="320"/>
  <c r="Q35" i="320"/>
  <c r="O35" i="320"/>
  <c r="N35" i="320"/>
  <c r="M35" i="320"/>
  <c r="AK34" i="320"/>
  <c r="AD34" i="320"/>
  <c r="AF34" i="320" s="1"/>
  <c r="AH34" i="320" s="1"/>
  <c r="AA34" i="320"/>
  <c r="Y34" i="320"/>
  <c r="Y24" i="320" s="1"/>
  <c r="W34" i="320"/>
  <c r="V34" i="320"/>
  <c r="R34" i="320"/>
  <c r="Q34" i="320"/>
  <c r="O34" i="320"/>
  <c r="N34" i="320"/>
  <c r="M34" i="320"/>
  <c r="AE33" i="320"/>
  <c r="AG33" i="320" s="1"/>
  <c r="AD33" i="320"/>
  <c r="AF33" i="320" s="1"/>
  <c r="AL33" i="320" s="1"/>
  <c r="W33" i="320"/>
  <c r="V33" i="320"/>
  <c r="R33" i="320"/>
  <c r="Q33" i="320"/>
  <c r="O33" i="320"/>
  <c r="N33" i="320"/>
  <c r="M33" i="320"/>
  <c r="AE32" i="320"/>
  <c r="AG32" i="320" s="1"/>
  <c r="AI32" i="320" s="1"/>
  <c r="AD32" i="320"/>
  <c r="AF32" i="320" s="1"/>
  <c r="W32" i="320"/>
  <c r="V32" i="320"/>
  <c r="R32" i="320"/>
  <c r="Q32" i="320"/>
  <c r="O32" i="320"/>
  <c r="N32" i="320"/>
  <c r="M32" i="320"/>
  <c r="AD31" i="320"/>
  <c r="AF31" i="320" s="1"/>
  <c r="AH31" i="320" s="1"/>
  <c r="AC31" i="320"/>
  <c r="AE31" i="320" s="1"/>
  <c r="AG31" i="320" s="1"/>
  <c r="W31" i="320"/>
  <c r="V31" i="320"/>
  <c r="R31" i="320"/>
  <c r="Q31" i="320"/>
  <c r="O31" i="320"/>
  <c r="N31" i="320"/>
  <c r="M31" i="320"/>
  <c r="AE30" i="320"/>
  <c r="AG30" i="320" s="1"/>
  <c r="AD30" i="320"/>
  <c r="AF30" i="320" s="1"/>
  <c r="AH30" i="320" s="1"/>
  <c r="W30" i="320"/>
  <c r="V30" i="320"/>
  <c r="R30" i="320"/>
  <c r="Q30" i="320"/>
  <c r="O30" i="320"/>
  <c r="N30" i="320"/>
  <c r="M30" i="320"/>
  <c r="AE29" i="320"/>
  <c r="AG29" i="320" s="1"/>
  <c r="AM29" i="320" s="1"/>
  <c r="AD29" i="320"/>
  <c r="AF29" i="320" s="1"/>
  <c r="W29" i="320"/>
  <c r="V29" i="320"/>
  <c r="R29" i="320"/>
  <c r="Q29" i="320"/>
  <c r="O29" i="320"/>
  <c r="N29" i="320"/>
  <c r="M29" i="320"/>
  <c r="AE28" i="320"/>
  <c r="AG28" i="320" s="1"/>
  <c r="AD28" i="320"/>
  <c r="W28" i="320"/>
  <c r="V28" i="320"/>
  <c r="R28" i="320"/>
  <c r="Q28" i="320"/>
  <c r="O28" i="320"/>
  <c r="N28" i="320"/>
  <c r="M28" i="320"/>
  <c r="AD27" i="320"/>
  <c r="AF27" i="320" s="1"/>
  <c r="AC27" i="320"/>
  <c r="AE27" i="320" s="1"/>
  <c r="AG27" i="320" s="1"/>
  <c r="W27" i="320"/>
  <c r="V27" i="320"/>
  <c r="R27" i="320"/>
  <c r="Q27" i="320"/>
  <c r="O27" i="320"/>
  <c r="N27" i="320"/>
  <c r="M27" i="320"/>
  <c r="AE26" i="320"/>
  <c r="AG26" i="320" s="1"/>
  <c r="AD26" i="320"/>
  <c r="AF26" i="320" s="1"/>
  <c r="W26" i="320"/>
  <c r="V26" i="320"/>
  <c r="R26" i="320"/>
  <c r="Q26" i="320"/>
  <c r="O26" i="320"/>
  <c r="N26" i="320"/>
  <c r="M26" i="320"/>
  <c r="AE25" i="320"/>
  <c r="AG25" i="320" s="1"/>
  <c r="AD25" i="320"/>
  <c r="AF25" i="320" s="1"/>
  <c r="AL25" i="320" s="1"/>
  <c r="W25" i="320"/>
  <c r="V25" i="320"/>
  <c r="R25" i="320"/>
  <c r="Q25" i="320"/>
  <c r="O25" i="320"/>
  <c r="N25" i="320"/>
  <c r="M25" i="320"/>
  <c r="AJ24" i="320"/>
  <c r="AB24" i="320"/>
  <c r="Z24" i="320"/>
  <c r="X24" i="320"/>
  <c r="N24" i="320"/>
  <c r="M24" i="320"/>
  <c r="K24" i="320"/>
  <c r="J24" i="320"/>
  <c r="I24" i="320"/>
  <c r="H24" i="320"/>
  <c r="G24" i="320"/>
  <c r="F24" i="320"/>
  <c r="E24" i="320"/>
  <c r="D24" i="320"/>
  <c r="C24" i="320"/>
  <c r="AE23" i="320"/>
  <c r="AG23" i="320" s="1"/>
  <c r="AM23" i="320" s="1"/>
  <c r="AD23" i="320"/>
  <c r="AF23" i="320" s="1"/>
  <c r="W23" i="320"/>
  <c r="V23" i="320"/>
  <c r="R23" i="320"/>
  <c r="Q23" i="320"/>
  <c r="O23" i="320"/>
  <c r="N23" i="320"/>
  <c r="M23" i="320"/>
  <c r="AE22" i="320"/>
  <c r="AG22" i="320" s="1"/>
  <c r="AD22" i="320"/>
  <c r="AF22" i="320" s="1"/>
  <c r="AL22" i="320" s="1"/>
  <c r="W22" i="320"/>
  <c r="V22" i="320"/>
  <c r="R22" i="320"/>
  <c r="Q22" i="320"/>
  <c r="O22" i="320"/>
  <c r="N22" i="320"/>
  <c r="M22" i="320"/>
  <c r="AE21" i="320"/>
  <c r="AG21" i="320" s="1"/>
  <c r="AI21" i="320" s="1"/>
  <c r="AD21" i="320"/>
  <c r="AF21" i="320" s="1"/>
  <c r="W21" i="320"/>
  <c r="V21" i="320"/>
  <c r="R21" i="320"/>
  <c r="Q21" i="320"/>
  <c r="O21" i="320"/>
  <c r="N21" i="320"/>
  <c r="M21" i="320"/>
  <c r="AE20" i="320"/>
  <c r="AG20" i="320" s="1"/>
  <c r="AD20" i="320"/>
  <c r="W20" i="320"/>
  <c r="V20" i="320"/>
  <c r="R20" i="320"/>
  <c r="Q20" i="320"/>
  <c r="O20" i="320"/>
  <c r="N20" i="320"/>
  <c r="M20" i="320"/>
  <c r="AE19" i="320"/>
  <c r="AG19" i="320" s="1"/>
  <c r="AM19" i="320" s="1"/>
  <c r="AD19" i="320"/>
  <c r="AF19" i="320" s="1"/>
  <c r="W19" i="320"/>
  <c r="V19" i="320"/>
  <c r="R19" i="320"/>
  <c r="Q19" i="320"/>
  <c r="O19" i="320"/>
  <c r="N19" i="320"/>
  <c r="M19" i="320"/>
  <c r="AE18" i="320"/>
  <c r="AG18" i="320" s="1"/>
  <c r="AM18" i="320" s="1"/>
  <c r="AD18" i="320"/>
  <c r="AF18" i="320" s="1"/>
  <c r="W18" i="320"/>
  <c r="V18" i="320"/>
  <c r="R18" i="320"/>
  <c r="Q18" i="320"/>
  <c r="O18" i="320"/>
  <c r="N18" i="320"/>
  <c r="M18" i="320"/>
  <c r="AJ17" i="320"/>
  <c r="AC17" i="320"/>
  <c r="AB17" i="320"/>
  <c r="AA17" i="320"/>
  <c r="Z17" i="320"/>
  <c r="Y17" i="320"/>
  <c r="X17" i="320"/>
  <c r="K17" i="320"/>
  <c r="J17" i="320"/>
  <c r="I17" i="320"/>
  <c r="H17" i="320"/>
  <c r="G17" i="320"/>
  <c r="F17" i="320"/>
  <c r="E17" i="320"/>
  <c r="D17" i="320"/>
  <c r="C17" i="320"/>
  <c r="W16" i="320"/>
  <c r="V16" i="320"/>
  <c r="Q16" i="320"/>
  <c r="K13" i="320"/>
  <c r="J13" i="320"/>
  <c r="G13" i="320"/>
  <c r="E13" i="320"/>
  <c r="C13" i="320"/>
  <c r="G5" i="320"/>
  <c r="F5" i="320"/>
  <c r="J4" i="320"/>
  <c r="V82" i="320" l="1"/>
  <c r="W85" i="320"/>
  <c r="AI82" i="320"/>
  <c r="W37" i="320"/>
  <c r="AD17" i="320"/>
  <c r="W24" i="320"/>
  <c r="AL82" i="320"/>
  <c r="W69" i="320"/>
  <c r="AH94" i="320"/>
  <c r="AJ94" i="320" s="1"/>
  <c r="AC85" i="320"/>
  <c r="Q85" i="320"/>
  <c r="AL90" i="320"/>
  <c r="AH22" i="320"/>
  <c r="V69" i="320"/>
  <c r="AH84" i="320"/>
  <c r="O52" i="320"/>
  <c r="AI93" i="320"/>
  <c r="AK93" i="320" s="1"/>
  <c r="AI69" i="320"/>
  <c r="Q82" i="320"/>
  <c r="AH49" i="320"/>
  <c r="AL49" i="320"/>
  <c r="AF20" i="320"/>
  <c r="AH20" i="320" s="1"/>
  <c r="AH79" i="320"/>
  <c r="J96" i="320"/>
  <c r="Q37" i="320"/>
  <c r="AE17" i="320"/>
  <c r="AF17" i="320"/>
  <c r="V57" i="320"/>
  <c r="AH65" i="320"/>
  <c r="O85" i="320"/>
  <c r="AH81" i="320"/>
  <c r="AL81" i="320"/>
  <c r="AI83" i="320"/>
  <c r="AM83" i="320"/>
  <c r="AI26" i="320"/>
  <c r="AM26" i="320"/>
  <c r="AH67" i="320"/>
  <c r="AL67" i="320"/>
  <c r="AH70" i="320"/>
  <c r="AL70" i="320"/>
  <c r="AI68" i="320"/>
  <c r="AM68" i="320"/>
  <c r="Z96" i="320"/>
  <c r="H96" i="320"/>
  <c r="AI19" i="320"/>
  <c r="AM32" i="320"/>
  <c r="AH36" i="320"/>
  <c r="AL41" i="320"/>
  <c r="V52" i="320"/>
  <c r="AI76" i="320"/>
  <c r="AI89" i="320"/>
  <c r="AK89" i="320" s="1"/>
  <c r="AC37" i="320"/>
  <c r="AM69" i="320"/>
  <c r="O69" i="320"/>
  <c r="D96" i="320"/>
  <c r="X96" i="320"/>
  <c r="AD60" i="320"/>
  <c r="AM42" i="320"/>
  <c r="AL17" i="320"/>
  <c r="Y96" i="320"/>
  <c r="R24" i="320"/>
  <c r="AH43" i="320"/>
  <c r="AB57" i="320"/>
  <c r="AH72" i="320"/>
  <c r="F96" i="320"/>
  <c r="O37" i="320"/>
  <c r="AI27" i="320"/>
  <c r="AM27" i="320"/>
  <c r="AL27" i="320"/>
  <c r="AH27" i="320"/>
  <c r="AH29" i="320"/>
  <c r="AL29" i="320"/>
  <c r="AM43" i="320"/>
  <c r="AI43" i="320"/>
  <c r="AL50" i="320"/>
  <c r="AH50" i="320"/>
  <c r="AH53" i="320"/>
  <c r="AL53" i="320"/>
  <c r="AH73" i="320"/>
  <c r="AL73" i="320"/>
  <c r="C96" i="320"/>
  <c r="G96" i="320"/>
  <c r="K96" i="320"/>
  <c r="AB96" i="320"/>
  <c r="AI18" i="320"/>
  <c r="AH19" i="320"/>
  <c r="AL19" i="320"/>
  <c r="AM21" i="320"/>
  <c r="AI23" i="320"/>
  <c r="AL30" i="320"/>
  <c r="AL31" i="320"/>
  <c r="AL32" i="320"/>
  <c r="AH32" i="320"/>
  <c r="AM33" i="320"/>
  <c r="AI33" i="320"/>
  <c r="AM39" i="320"/>
  <c r="AI39" i="320"/>
  <c r="AI40" i="320"/>
  <c r="AH44" i="320"/>
  <c r="AL44" i="320"/>
  <c r="AM46" i="320"/>
  <c r="AI48" i="320"/>
  <c r="AM53" i="320"/>
  <c r="AG52" i="320"/>
  <c r="AM55" i="320"/>
  <c r="AD52" i="320"/>
  <c r="AF56" i="320"/>
  <c r="AH59" i="320"/>
  <c r="AL59" i="320"/>
  <c r="AM61" i="320"/>
  <c r="AI61" i="320"/>
  <c r="AL68" i="320"/>
  <c r="AH68" i="320"/>
  <c r="AL83" i="320"/>
  <c r="AH83" i="320"/>
  <c r="AM84" i="320"/>
  <c r="AI84" i="320"/>
  <c r="W17" i="320"/>
  <c r="AL26" i="320"/>
  <c r="AH26" i="320"/>
  <c r="AG38" i="320"/>
  <c r="AI45" i="320"/>
  <c r="AM45" i="320"/>
  <c r="AL51" i="320"/>
  <c r="AH51" i="320"/>
  <c r="W60" i="320"/>
  <c r="AI63" i="320"/>
  <c r="AM63" i="320"/>
  <c r="Q17" i="320"/>
  <c r="AG17" i="320"/>
  <c r="AM17" i="320" s="1"/>
  <c r="AL20" i="320"/>
  <c r="AL21" i="320"/>
  <c r="AH21" i="320"/>
  <c r="AM22" i="320"/>
  <c r="AI22" i="320"/>
  <c r="AC24" i="320"/>
  <c r="AC96" i="320" s="1"/>
  <c r="AI25" i="320"/>
  <c r="AM25" i="320"/>
  <c r="AF28" i="320"/>
  <c r="AD24" i="320"/>
  <c r="AI29" i="320"/>
  <c r="AH33" i="320"/>
  <c r="AM35" i="320"/>
  <c r="AF39" i="320"/>
  <c r="AD37" i="320"/>
  <c r="AI41" i="320"/>
  <c r="AM41" i="320"/>
  <c r="AL45" i="320"/>
  <c r="AL46" i="320"/>
  <c r="AH46" i="320"/>
  <c r="AM47" i="320"/>
  <c r="AI47" i="320"/>
  <c r="AI49" i="320"/>
  <c r="AM49" i="320"/>
  <c r="AM52" i="320"/>
  <c r="AE52" i="320"/>
  <c r="AI53" i="320"/>
  <c r="AL54" i="320"/>
  <c r="AL55" i="320"/>
  <c r="AH55" i="320"/>
  <c r="AM56" i="320"/>
  <c r="AI56" i="320"/>
  <c r="AD57" i="320"/>
  <c r="AF58" i="320"/>
  <c r="AM66" i="320"/>
  <c r="AI66" i="320"/>
  <c r="AL75" i="320"/>
  <c r="W75" i="320"/>
  <c r="AH75" i="320"/>
  <c r="Q75" i="320"/>
  <c r="V75" i="320"/>
  <c r="AM80" i="320"/>
  <c r="AI80" i="320"/>
  <c r="AM88" i="320"/>
  <c r="AI88" i="320"/>
  <c r="AK88" i="320" s="1"/>
  <c r="AI20" i="320"/>
  <c r="AM20" i="320"/>
  <c r="AL42" i="320"/>
  <c r="AH42" i="320"/>
  <c r="Q60" i="320"/>
  <c r="V60" i="320"/>
  <c r="AI77" i="320"/>
  <c r="AM77" i="320"/>
  <c r="AL91" i="320"/>
  <c r="AH91" i="320"/>
  <c r="AJ91" i="320" s="1"/>
  <c r="E96" i="320"/>
  <c r="I96" i="320"/>
  <c r="V17" i="320"/>
  <c r="AH18" i="320"/>
  <c r="AL18" i="320"/>
  <c r="AH23" i="320"/>
  <c r="AL23" i="320"/>
  <c r="Q24" i="320"/>
  <c r="O24" i="320"/>
  <c r="V24" i="320"/>
  <c r="AF24" i="320"/>
  <c r="AL24" i="320" s="1"/>
  <c r="AH25" i="320"/>
  <c r="AM28" i="320"/>
  <c r="AI28" i="320"/>
  <c r="AI30" i="320"/>
  <c r="AM30" i="320"/>
  <c r="AI31" i="320"/>
  <c r="AM31" i="320"/>
  <c r="AE34" i="320"/>
  <c r="AG34" i="320" s="1"/>
  <c r="AA24" i="320"/>
  <c r="AL34" i="320"/>
  <c r="AL35" i="320"/>
  <c r="AH35" i="320"/>
  <c r="AM36" i="320"/>
  <c r="AI36" i="320"/>
  <c r="AH38" i="320"/>
  <c r="AL38" i="320"/>
  <c r="AH40" i="320"/>
  <c r="AL40" i="320"/>
  <c r="AI44" i="320"/>
  <c r="AH47" i="320"/>
  <c r="AH48" i="320"/>
  <c r="AL48" i="320"/>
  <c r="AM50" i="320"/>
  <c r="AA37" i="320"/>
  <c r="AE51" i="320"/>
  <c r="AG51" i="320" s="1"/>
  <c r="W52" i="320"/>
  <c r="AI52" i="320"/>
  <c r="AI64" i="320"/>
  <c r="AM64" i="320"/>
  <c r="AH74" i="320"/>
  <c r="AL74" i="320"/>
  <c r="AI78" i="320"/>
  <c r="AM78" i="320"/>
  <c r="AL87" i="320"/>
  <c r="AH87" i="320"/>
  <c r="AJ87" i="320" s="1"/>
  <c r="AM92" i="320"/>
  <c r="AI92" i="320"/>
  <c r="AK92" i="320" s="1"/>
  <c r="R37" i="320"/>
  <c r="Q52" i="320"/>
  <c r="AM54" i="320"/>
  <c r="O57" i="320"/>
  <c r="R57" i="320"/>
  <c r="AE57" i="320"/>
  <c r="AG58" i="320"/>
  <c r="AH62" i="320"/>
  <c r="AL62" i="320"/>
  <c r="AI70" i="320"/>
  <c r="AM70" i="320"/>
  <c r="AM75" i="320"/>
  <c r="AH76" i="320"/>
  <c r="AL76" i="320"/>
  <c r="AG86" i="320"/>
  <c r="AE85" i="320"/>
  <c r="AL88" i="320"/>
  <c r="AH88" i="320"/>
  <c r="AJ88" i="320" s="1"/>
  <c r="AL92" i="320"/>
  <c r="AH92" i="320"/>
  <c r="AJ92" i="320" s="1"/>
  <c r="V37" i="320"/>
  <c r="R52" i="320"/>
  <c r="W57" i="320"/>
  <c r="AG62" i="320"/>
  <c r="AG60" i="320" s="1"/>
  <c r="AM60" i="320" s="1"/>
  <c r="AE60" i="320"/>
  <c r="AL63" i="320"/>
  <c r="AL64" i="320"/>
  <c r="AH64" i="320"/>
  <c r="AM65" i="320"/>
  <c r="AI65" i="320"/>
  <c r="AI67" i="320"/>
  <c r="AM67" i="320"/>
  <c r="AH69" i="320"/>
  <c r="AM71" i="320"/>
  <c r="AI73" i="320"/>
  <c r="AL77" i="320"/>
  <c r="AL78" i="320"/>
  <c r="AH78" i="320"/>
  <c r="AM79" i="320"/>
  <c r="AI79" i="320"/>
  <c r="AI81" i="320"/>
  <c r="AM81" i="320"/>
  <c r="R82" i="320"/>
  <c r="AF86" i="320"/>
  <c r="AD85" i="320"/>
  <c r="AM87" i="320"/>
  <c r="AI87" i="320"/>
  <c r="AK87" i="320" s="1"/>
  <c r="AL89" i="320"/>
  <c r="AH89" i="320"/>
  <c r="AJ89" i="320" s="1"/>
  <c r="AM90" i="320"/>
  <c r="AI90" i="320"/>
  <c r="AK90" i="320" s="1"/>
  <c r="AM91" i="320"/>
  <c r="AI91" i="320"/>
  <c r="AK91" i="320" s="1"/>
  <c r="AL93" i="320"/>
  <c r="AH93" i="320"/>
  <c r="AJ93" i="320" s="1"/>
  <c r="AM94" i="320"/>
  <c r="AI94" i="320"/>
  <c r="AK94" i="320" s="1"/>
  <c r="Q57" i="320"/>
  <c r="AI59" i="320"/>
  <c r="AM59" i="320"/>
  <c r="R60" i="320"/>
  <c r="AL61" i="320"/>
  <c r="AF60" i="320"/>
  <c r="AL60" i="320" s="1"/>
  <c r="AH66" i="320"/>
  <c r="AL66" i="320"/>
  <c r="AL71" i="320"/>
  <c r="AH71" i="320"/>
  <c r="AM72" i="320"/>
  <c r="AI72" i="320"/>
  <c r="AI74" i="320"/>
  <c r="AM74" i="320"/>
  <c r="R75" i="320"/>
  <c r="AH80" i="320"/>
  <c r="AL80" i="320"/>
  <c r="AH82" i="320"/>
  <c r="W82" i="320"/>
  <c r="AM95" i="320"/>
  <c r="AI95" i="320"/>
  <c r="AK95" i="320" s="1"/>
  <c r="O60" i="320"/>
  <c r="Q69" i="320"/>
  <c r="AL69" i="320"/>
  <c r="O75" i="320"/>
  <c r="AI75" i="320"/>
  <c r="O82" i="320"/>
  <c r="AM82" i="320"/>
  <c r="R85" i="320"/>
  <c r="AH95" i="320"/>
  <c r="AJ95" i="320" s="1"/>
  <c r="R69" i="320"/>
  <c r="V85" i="320"/>
  <c r="AH17" i="320" l="1"/>
  <c r="AA96" i="320"/>
  <c r="AD96" i="320"/>
  <c r="O96" i="320"/>
  <c r="AH86" i="320"/>
  <c r="AL86" i="320"/>
  <c r="AF85" i="320"/>
  <c r="AL85" i="320" s="1"/>
  <c r="AM62" i="320"/>
  <c r="AI62" i="320"/>
  <c r="AI60" i="320" s="1"/>
  <c r="AM86" i="320"/>
  <c r="AI86" i="320"/>
  <c r="AG85" i="320"/>
  <c r="AM85" i="320" s="1"/>
  <c r="AH60" i="320"/>
  <c r="Q96" i="320"/>
  <c r="AM58" i="320"/>
  <c r="AG57" i="320"/>
  <c r="AM57" i="320" s="1"/>
  <c r="AI58" i="320"/>
  <c r="AI57" i="320" s="1"/>
  <c r="AI51" i="320"/>
  <c r="AM51" i="320"/>
  <c r="AE24" i="320"/>
  <c r="V96" i="320"/>
  <c r="AI34" i="320"/>
  <c r="AI24" i="320" s="1"/>
  <c r="AK24" i="320" s="1"/>
  <c r="AM34" i="320"/>
  <c r="AH58" i="320"/>
  <c r="AH57" i="320" s="1"/>
  <c r="AL58" i="320"/>
  <c r="AF57" i="320"/>
  <c r="AL57" i="320" s="1"/>
  <c r="AL39" i="320"/>
  <c r="AH39" i="320"/>
  <c r="AH37" i="320" s="1"/>
  <c r="AM38" i="320"/>
  <c r="AG37" i="320"/>
  <c r="AM37" i="320" s="1"/>
  <c r="AI38" i="320"/>
  <c r="AL56" i="320"/>
  <c r="AH56" i="320"/>
  <c r="AK18" i="320"/>
  <c r="AI17" i="320"/>
  <c r="AF52" i="320"/>
  <c r="AG24" i="320"/>
  <c r="AM24" i="320" s="1"/>
  <c r="W96" i="320"/>
  <c r="AL28" i="320"/>
  <c r="AH28" i="320"/>
  <c r="AH24" i="320" s="1"/>
  <c r="AE37" i="320"/>
  <c r="AF37" i="320"/>
  <c r="AL37" i="320" s="1"/>
  <c r="AF96" i="320" l="1"/>
  <c r="AL96" i="320" s="1"/>
  <c r="AK86" i="320"/>
  <c r="AI85" i="320"/>
  <c r="AK85" i="320" s="1"/>
  <c r="AG96" i="320"/>
  <c r="AM96" i="320" s="1"/>
  <c r="AH52" i="320"/>
  <c r="AL52" i="320"/>
  <c r="AE96" i="320"/>
  <c r="AJ86" i="320"/>
  <c r="AJ85" i="320" s="1"/>
  <c r="AH85" i="320"/>
  <c r="AI37" i="320"/>
  <c r="AK37" i="320" s="1"/>
  <c r="AK38" i="320"/>
  <c r="AH96" i="320" l="1"/>
  <c r="AJ96" i="320" s="1"/>
  <c r="AI96" i="320"/>
  <c r="AK96" i="320" s="1"/>
  <c r="R67" i="300"/>
  <c r="R68" i="300"/>
  <c r="R69" i="300"/>
  <c r="O67" i="300"/>
  <c r="O68" i="300"/>
  <c r="O69" i="300"/>
  <c r="R59" i="300"/>
  <c r="O59" i="300"/>
  <c r="I58" i="300" l="1"/>
  <c r="I59" i="300"/>
  <c r="I60" i="300"/>
  <c r="I61" i="300"/>
  <c r="I62" i="300"/>
  <c r="I63" i="300"/>
  <c r="I64" i="300"/>
  <c r="I65" i="300"/>
  <c r="I66" i="300"/>
  <c r="I67" i="300"/>
  <c r="I68" i="300"/>
  <c r="I69" i="300"/>
  <c r="I70" i="300"/>
  <c r="M95" i="296" l="1"/>
  <c r="M96" i="296"/>
  <c r="M24" i="296"/>
  <c r="N24" i="296"/>
  <c r="M25" i="296"/>
  <c r="N25" i="296"/>
  <c r="O25" i="296"/>
  <c r="M26" i="296"/>
  <c r="N26" i="296"/>
  <c r="O26" i="296"/>
  <c r="M27" i="296"/>
  <c r="N27" i="296"/>
  <c r="O27" i="296"/>
  <c r="M28" i="296"/>
  <c r="N28" i="296"/>
  <c r="O28" i="296"/>
  <c r="M29" i="296"/>
  <c r="N29" i="296"/>
  <c r="O29" i="296"/>
  <c r="M30" i="296"/>
  <c r="N30" i="296"/>
  <c r="O30" i="296"/>
  <c r="M31" i="296"/>
  <c r="N31" i="296"/>
  <c r="O31" i="296"/>
  <c r="M32" i="296"/>
  <c r="N32" i="296"/>
  <c r="O32" i="296"/>
  <c r="M33" i="296"/>
  <c r="N33" i="296"/>
  <c r="O33" i="296"/>
  <c r="M34" i="296"/>
  <c r="N34" i="296"/>
  <c r="O34" i="296"/>
  <c r="M35" i="296"/>
  <c r="N35" i="296"/>
  <c r="O35" i="296"/>
  <c r="M36" i="296"/>
  <c r="N36" i="296"/>
  <c r="O36" i="296"/>
  <c r="M37" i="296"/>
  <c r="N37" i="296"/>
  <c r="M38" i="296"/>
  <c r="N38" i="296"/>
  <c r="O38" i="296"/>
  <c r="M39" i="296"/>
  <c r="N39" i="296"/>
  <c r="O39" i="296"/>
  <c r="M40" i="296"/>
  <c r="N40" i="296"/>
  <c r="O40" i="296"/>
  <c r="M41" i="296"/>
  <c r="N41" i="296"/>
  <c r="O41" i="296"/>
  <c r="M42" i="296"/>
  <c r="N42" i="296"/>
  <c r="O42" i="296"/>
  <c r="M43" i="296"/>
  <c r="N43" i="296"/>
  <c r="O43" i="296"/>
  <c r="M44" i="296"/>
  <c r="N44" i="296"/>
  <c r="O44" i="296"/>
  <c r="M45" i="296"/>
  <c r="N45" i="296"/>
  <c r="O45" i="296"/>
  <c r="M46" i="296"/>
  <c r="N46" i="296"/>
  <c r="O46" i="296"/>
  <c r="M47" i="296"/>
  <c r="N47" i="296"/>
  <c r="O47" i="296"/>
  <c r="M48" i="296"/>
  <c r="N48" i="296"/>
  <c r="O48" i="296"/>
  <c r="M49" i="296"/>
  <c r="N49" i="296"/>
  <c r="O49" i="296"/>
  <c r="M50" i="296"/>
  <c r="N50" i="296"/>
  <c r="O50" i="296"/>
  <c r="M51" i="296"/>
  <c r="N51" i="296"/>
  <c r="O51" i="296"/>
  <c r="M52" i="296"/>
  <c r="N52" i="296"/>
  <c r="M53" i="296"/>
  <c r="N53" i="296"/>
  <c r="O53" i="296"/>
  <c r="M54" i="296"/>
  <c r="N54" i="296"/>
  <c r="O54" i="296"/>
  <c r="M55" i="296"/>
  <c r="N55" i="296"/>
  <c r="O55" i="296"/>
  <c r="M56" i="296"/>
  <c r="N56" i="296"/>
  <c r="O56" i="296"/>
  <c r="M57" i="296"/>
  <c r="N57" i="296"/>
  <c r="M58" i="296"/>
  <c r="N58" i="296"/>
  <c r="O58" i="296"/>
  <c r="M59" i="296"/>
  <c r="N59" i="296"/>
  <c r="O59" i="296"/>
  <c r="M60" i="296"/>
  <c r="N60" i="296"/>
  <c r="M61" i="296"/>
  <c r="N61" i="296"/>
  <c r="O61" i="296"/>
  <c r="M62" i="296"/>
  <c r="N62" i="296"/>
  <c r="O62" i="296"/>
  <c r="M63" i="296"/>
  <c r="N63" i="296"/>
  <c r="O63" i="296"/>
  <c r="M64" i="296"/>
  <c r="N64" i="296"/>
  <c r="O64" i="296"/>
  <c r="M65" i="296"/>
  <c r="N65" i="296"/>
  <c r="O65" i="296"/>
  <c r="M66" i="296"/>
  <c r="N66" i="296"/>
  <c r="O66" i="296"/>
  <c r="M67" i="296"/>
  <c r="N67" i="296"/>
  <c r="O67" i="296"/>
  <c r="M68" i="296"/>
  <c r="N68" i="296"/>
  <c r="O68" i="296"/>
  <c r="M69" i="296"/>
  <c r="N69" i="296"/>
  <c r="M70" i="296"/>
  <c r="N70" i="296"/>
  <c r="O70" i="296"/>
  <c r="M71" i="296"/>
  <c r="N71" i="296"/>
  <c r="O71" i="296"/>
  <c r="M72" i="296"/>
  <c r="N72" i="296"/>
  <c r="O72" i="296"/>
  <c r="M73" i="296"/>
  <c r="N73" i="296"/>
  <c r="O73" i="296"/>
  <c r="M74" i="296"/>
  <c r="N74" i="296"/>
  <c r="O74" i="296"/>
  <c r="M75" i="296"/>
  <c r="N75" i="296"/>
  <c r="M76" i="296"/>
  <c r="N76" i="296"/>
  <c r="O76" i="296"/>
  <c r="M77" i="296"/>
  <c r="N77" i="296"/>
  <c r="O77" i="296"/>
  <c r="M78" i="296"/>
  <c r="N78" i="296"/>
  <c r="O78" i="296"/>
  <c r="M79" i="296"/>
  <c r="N79" i="296"/>
  <c r="O79" i="296"/>
  <c r="M80" i="296"/>
  <c r="N80" i="296"/>
  <c r="O80" i="296"/>
  <c r="M81" i="296"/>
  <c r="N81" i="296"/>
  <c r="O81" i="296"/>
  <c r="M82" i="296"/>
  <c r="N82" i="296"/>
  <c r="M83" i="296"/>
  <c r="N83" i="296"/>
  <c r="O83" i="296"/>
  <c r="M84" i="296"/>
  <c r="N84" i="296"/>
  <c r="O84" i="296"/>
  <c r="M85" i="296"/>
  <c r="N85" i="296"/>
  <c r="M86" i="296"/>
  <c r="N86" i="296"/>
  <c r="O86" i="296"/>
  <c r="M87" i="296"/>
  <c r="N87" i="296"/>
  <c r="O87" i="296"/>
  <c r="M88" i="296"/>
  <c r="N88" i="296"/>
  <c r="O88" i="296"/>
  <c r="M89" i="296"/>
  <c r="N89" i="296"/>
  <c r="O89" i="296"/>
  <c r="M90" i="296"/>
  <c r="N90" i="296"/>
  <c r="O90" i="296"/>
  <c r="M91" i="296"/>
  <c r="N91" i="296"/>
  <c r="O91" i="296"/>
  <c r="M92" i="296"/>
  <c r="N92" i="296"/>
  <c r="O92" i="296"/>
  <c r="M93" i="296"/>
  <c r="N93" i="296"/>
  <c r="O93" i="296"/>
  <c r="M94" i="296"/>
  <c r="N94" i="296"/>
  <c r="O94" i="296"/>
  <c r="N95" i="296"/>
  <c r="O95" i="296"/>
  <c r="M19" i="296"/>
  <c r="N19" i="296"/>
  <c r="O19" i="296"/>
  <c r="M20" i="296"/>
  <c r="N20" i="296"/>
  <c r="O20" i="296"/>
  <c r="M21" i="296"/>
  <c r="N21" i="296"/>
  <c r="O21" i="296"/>
  <c r="M22" i="296"/>
  <c r="N22" i="296"/>
  <c r="O22" i="296"/>
  <c r="M23" i="296"/>
  <c r="N23" i="296"/>
  <c r="O23" i="296"/>
  <c r="O18" i="296"/>
  <c r="N18" i="296"/>
  <c r="M18" i="296"/>
  <c r="L68" i="300" l="1"/>
  <c r="L67" i="300"/>
  <c r="L59" i="300"/>
  <c r="B18" i="301" l="1"/>
  <c r="Q41" i="300"/>
  <c r="N41" i="300"/>
  <c r="R40" i="300"/>
  <c r="O40" i="300"/>
  <c r="L40" i="300"/>
  <c r="I40" i="300"/>
  <c r="F40" i="300"/>
  <c r="R39" i="300"/>
  <c r="O39" i="300"/>
  <c r="L39" i="300"/>
  <c r="I39" i="300"/>
  <c r="F39" i="300"/>
  <c r="R38" i="300"/>
  <c r="O38" i="300"/>
  <c r="L38" i="300"/>
  <c r="I38" i="300"/>
  <c r="F38" i="300"/>
  <c r="R37" i="300"/>
  <c r="O37" i="300"/>
  <c r="L37" i="300"/>
  <c r="I37" i="300"/>
  <c r="F37" i="300"/>
  <c r="R36" i="300"/>
  <c r="O36" i="300"/>
  <c r="L36" i="300"/>
  <c r="I36" i="300"/>
  <c r="H41" i="300"/>
  <c r="E41" i="300"/>
  <c r="R35" i="300"/>
  <c r="O35" i="300"/>
  <c r="K41" i="300"/>
  <c r="I35" i="300"/>
  <c r="F35" i="300"/>
  <c r="R34" i="300"/>
  <c r="O34" i="300"/>
  <c r="L34" i="300"/>
  <c r="I34" i="300"/>
  <c r="F34" i="300"/>
  <c r="R33" i="300"/>
  <c r="O33" i="300"/>
  <c r="L33" i="300"/>
  <c r="I33" i="300"/>
  <c r="F33" i="300"/>
  <c r="R32" i="300"/>
  <c r="O32" i="300"/>
  <c r="L32" i="300"/>
  <c r="I32" i="300"/>
  <c r="F32" i="300"/>
  <c r="R31" i="300"/>
  <c r="O31" i="300"/>
  <c r="L31" i="300"/>
  <c r="I31" i="300"/>
  <c r="F31" i="300"/>
  <c r="B17" i="301"/>
  <c r="Q29" i="300"/>
  <c r="N29" i="300"/>
  <c r="R28" i="300"/>
  <c r="O28" i="300"/>
  <c r="L28" i="300"/>
  <c r="I28" i="300"/>
  <c r="F28" i="300"/>
  <c r="R27" i="300"/>
  <c r="O27" i="300"/>
  <c r="L27" i="300"/>
  <c r="I27" i="300"/>
  <c r="F27" i="300"/>
  <c r="R26" i="300"/>
  <c r="O26" i="300"/>
  <c r="L26" i="300"/>
  <c r="I26" i="300"/>
  <c r="F26" i="300"/>
  <c r="R25" i="300"/>
  <c r="O25" i="300"/>
  <c r="L25" i="300"/>
  <c r="I25" i="300"/>
  <c r="F25" i="300"/>
  <c r="R24" i="300"/>
  <c r="O24" i="300"/>
  <c r="L24" i="300"/>
  <c r="I24" i="300"/>
  <c r="H29" i="300"/>
  <c r="F24" i="300"/>
  <c r="R23" i="300"/>
  <c r="O23" i="300"/>
  <c r="K29" i="300"/>
  <c r="I23" i="300"/>
  <c r="F23" i="300"/>
  <c r="R22" i="300"/>
  <c r="O22" i="300"/>
  <c r="L22" i="300"/>
  <c r="I22" i="300"/>
  <c r="F22" i="300"/>
  <c r="R21" i="300"/>
  <c r="O21" i="300"/>
  <c r="L21" i="300"/>
  <c r="I21" i="300"/>
  <c r="F21" i="300"/>
  <c r="R20" i="300"/>
  <c r="O20" i="300"/>
  <c r="L20" i="300"/>
  <c r="I20" i="300"/>
  <c r="F20" i="300"/>
  <c r="E29" i="300"/>
  <c r="R19" i="300"/>
  <c r="O19" i="300"/>
  <c r="L19" i="300"/>
  <c r="I19" i="300"/>
  <c r="F19" i="300"/>
  <c r="R41" i="300" l="1"/>
  <c r="L18" i="301" s="1"/>
  <c r="O41" i="300"/>
  <c r="K18" i="301" s="1"/>
  <c r="I41" i="300"/>
  <c r="E18" i="301" s="1"/>
  <c r="F18" i="301" s="1"/>
  <c r="G18" i="301" s="1"/>
  <c r="R29" i="300"/>
  <c r="L17" i="301" s="1"/>
  <c r="O29" i="300"/>
  <c r="K17" i="301" s="1"/>
  <c r="I29" i="300"/>
  <c r="L35" i="300"/>
  <c r="L41" i="300" s="1"/>
  <c r="F36" i="300"/>
  <c r="F41" i="300" s="1"/>
  <c r="D18" i="301" s="1"/>
  <c r="F29" i="300"/>
  <c r="D17" i="301" s="1"/>
  <c r="L23" i="300"/>
  <c r="L29" i="300" s="1"/>
  <c r="H17" i="301" s="1"/>
  <c r="J36" i="294"/>
  <c r="H36" i="294"/>
  <c r="H18" i="301" l="1"/>
  <c r="I18" i="301" s="1"/>
  <c r="E17" i="301"/>
  <c r="F17" i="301" s="1"/>
  <c r="G17" i="301" s="1"/>
  <c r="I17" i="301"/>
  <c r="I52" i="298"/>
  <c r="H98" i="296"/>
  <c r="M19" i="285"/>
  <c r="E52" i="298"/>
  <c r="C98" i="296"/>
  <c r="H19" i="285"/>
  <c r="T64" i="300"/>
  <c r="J18" i="301" l="1"/>
  <c r="J17" i="301"/>
  <c r="AC27" i="296" l="1"/>
  <c r="AC31" i="296" l="1"/>
  <c r="AB58" i="296" l="1"/>
  <c r="AC86" i="296"/>
  <c r="AC39" i="296" l="1"/>
  <c r="AK34" i="296"/>
  <c r="AA34" i="296" l="1"/>
  <c r="Y34" i="296"/>
  <c r="X17" i="296" l="1"/>
  <c r="W18" i="296"/>
  <c r="AE18" i="296"/>
  <c r="AD95" i="296"/>
  <c r="AF95" i="296" s="1"/>
  <c r="AE94" i="296"/>
  <c r="AG94" i="296" s="1"/>
  <c r="AD94" i="296"/>
  <c r="AF94" i="296" s="1"/>
  <c r="AE93" i="296"/>
  <c r="AG93" i="296" s="1"/>
  <c r="AD93" i="296"/>
  <c r="AF93" i="296" s="1"/>
  <c r="AE92" i="296"/>
  <c r="AG92" i="296" s="1"/>
  <c r="AD92" i="296"/>
  <c r="AF92" i="296" s="1"/>
  <c r="AE91" i="296"/>
  <c r="AG91" i="296" s="1"/>
  <c r="AM91" i="296" s="1"/>
  <c r="AD91" i="296"/>
  <c r="AF91" i="296" s="1"/>
  <c r="AE90" i="296"/>
  <c r="AG90" i="296" s="1"/>
  <c r="AD90" i="296"/>
  <c r="AF90" i="296" s="1"/>
  <c r="AE89" i="296"/>
  <c r="AG89" i="296" s="1"/>
  <c r="AD89" i="296"/>
  <c r="AF89" i="296" s="1"/>
  <c r="AE88" i="296"/>
  <c r="AG88" i="296" s="1"/>
  <c r="AD88" i="296"/>
  <c r="AF88" i="296" s="1"/>
  <c r="AE87" i="296"/>
  <c r="AG87" i="296" s="1"/>
  <c r="AD87" i="296"/>
  <c r="AF87" i="296" s="1"/>
  <c r="AE86" i="296"/>
  <c r="AG86" i="296" s="1"/>
  <c r="AD86" i="296"/>
  <c r="AF86" i="296" s="1"/>
  <c r="AE84" i="296"/>
  <c r="AG84" i="296" s="1"/>
  <c r="AD84" i="296"/>
  <c r="AF84" i="296" s="1"/>
  <c r="AE83" i="296"/>
  <c r="AG83" i="296" s="1"/>
  <c r="AD83" i="296"/>
  <c r="AF83" i="296" s="1"/>
  <c r="AE82" i="296"/>
  <c r="AG82" i="296" s="1"/>
  <c r="AD82" i="296"/>
  <c r="AF82" i="296" s="1"/>
  <c r="AE81" i="296"/>
  <c r="AG81" i="296" s="1"/>
  <c r="AD81" i="296"/>
  <c r="AF81" i="296" s="1"/>
  <c r="AE80" i="296"/>
  <c r="AG80" i="296" s="1"/>
  <c r="AD80" i="296"/>
  <c r="AF80" i="296" s="1"/>
  <c r="AE79" i="296"/>
  <c r="AG79" i="296" s="1"/>
  <c r="AD79" i="296"/>
  <c r="AF79" i="296" s="1"/>
  <c r="AE78" i="296"/>
  <c r="AG78" i="296" s="1"/>
  <c r="AD78" i="296"/>
  <c r="AF78" i="296" s="1"/>
  <c r="AE77" i="296"/>
  <c r="AG77" i="296" s="1"/>
  <c r="AD77" i="296"/>
  <c r="AF77" i="296" s="1"/>
  <c r="AE76" i="296"/>
  <c r="AG76" i="296" s="1"/>
  <c r="AD76" i="296"/>
  <c r="AF76" i="296" s="1"/>
  <c r="AE74" i="296"/>
  <c r="AG74" i="296" s="1"/>
  <c r="AD74" i="296"/>
  <c r="AF74" i="296" s="1"/>
  <c r="AE73" i="296"/>
  <c r="AG73" i="296" s="1"/>
  <c r="AD73" i="296"/>
  <c r="AF73" i="296" s="1"/>
  <c r="AE72" i="296"/>
  <c r="AG72" i="296" s="1"/>
  <c r="AD72" i="296"/>
  <c r="AF72" i="296" s="1"/>
  <c r="AE71" i="296"/>
  <c r="AG71" i="296" s="1"/>
  <c r="AD71" i="296"/>
  <c r="AF71" i="296" s="1"/>
  <c r="AE70" i="296"/>
  <c r="AG70" i="296" s="1"/>
  <c r="AD70" i="296"/>
  <c r="AF70" i="296" s="1"/>
  <c r="AE68" i="296"/>
  <c r="AG68" i="296" s="1"/>
  <c r="AD68" i="296"/>
  <c r="AF68" i="296" s="1"/>
  <c r="AE67" i="296"/>
  <c r="AG67" i="296" s="1"/>
  <c r="AD67" i="296"/>
  <c r="AF67" i="296" s="1"/>
  <c r="AE66" i="296"/>
  <c r="AG66" i="296" s="1"/>
  <c r="AD66" i="296"/>
  <c r="AF66" i="296" s="1"/>
  <c r="AE65" i="296"/>
  <c r="AG65" i="296" s="1"/>
  <c r="AD65" i="296"/>
  <c r="AF65" i="296" s="1"/>
  <c r="AE64" i="296"/>
  <c r="AG64" i="296" s="1"/>
  <c r="AD64" i="296"/>
  <c r="AF64" i="296" s="1"/>
  <c r="AE63" i="296"/>
  <c r="AG63" i="296" s="1"/>
  <c r="AD63" i="296"/>
  <c r="AF63" i="296" s="1"/>
  <c r="AE62" i="296"/>
  <c r="AG62" i="296" s="1"/>
  <c r="AD62" i="296"/>
  <c r="AF62" i="296" s="1"/>
  <c r="AE61" i="296"/>
  <c r="AG61" i="296" s="1"/>
  <c r="AD61" i="296"/>
  <c r="AF61" i="296" s="1"/>
  <c r="AE59" i="296"/>
  <c r="AG59" i="296" s="1"/>
  <c r="AD59" i="296"/>
  <c r="AF59" i="296" s="1"/>
  <c r="AE58" i="296"/>
  <c r="AG58" i="296" s="1"/>
  <c r="AD58" i="296"/>
  <c r="AF58" i="296" s="1"/>
  <c r="AE56" i="296"/>
  <c r="AG56" i="296" s="1"/>
  <c r="AD56" i="296"/>
  <c r="AF56" i="296" s="1"/>
  <c r="AE55" i="296"/>
  <c r="AG55" i="296" s="1"/>
  <c r="AD55" i="296"/>
  <c r="AF55" i="296" s="1"/>
  <c r="AE54" i="296"/>
  <c r="AG54" i="296" s="1"/>
  <c r="AD54" i="296"/>
  <c r="AF54" i="296" s="1"/>
  <c r="AE53" i="296"/>
  <c r="AG53" i="296" s="1"/>
  <c r="AM53" i="296" s="1"/>
  <c r="AD53" i="296"/>
  <c r="AF53" i="296" s="1"/>
  <c r="AD51" i="296"/>
  <c r="AF51" i="296" s="1"/>
  <c r="AE50" i="296"/>
  <c r="AG50" i="296" s="1"/>
  <c r="AD50" i="296"/>
  <c r="AF50" i="296" s="1"/>
  <c r="AE49" i="296"/>
  <c r="AG49" i="296" s="1"/>
  <c r="AD49" i="296"/>
  <c r="AF49" i="296" s="1"/>
  <c r="AE48" i="296"/>
  <c r="AG48" i="296" s="1"/>
  <c r="AD48" i="296"/>
  <c r="AF48" i="296" s="1"/>
  <c r="AE47" i="296"/>
  <c r="AG47" i="296" s="1"/>
  <c r="AM47" i="296" s="1"/>
  <c r="AD47" i="296"/>
  <c r="AF47" i="296" s="1"/>
  <c r="AE46" i="296"/>
  <c r="AG46" i="296" s="1"/>
  <c r="AD46" i="296"/>
  <c r="AF46" i="296" s="1"/>
  <c r="AE45" i="296"/>
  <c r="AG45" i="296" s="1"/>
  <c r="AD45" i="296"/>
  <c r="AF45" i="296" s="1"/>
  <c r="AE44" i="296"/>
  <c r="AG44" i="296" s="1"/>
  <c r="AD44" i="296"/>
  <c r="AF44" i="296" s="1"/>
  <c r="AE43" i="296"/>
  <c r="AG43" i="296" s="1"/>
  <c r="AD43" i="296"/>
  <c r="AF43" i="296" s="1"/>
  <c r="AE42" i="296"/>
  <c r="AG42" i="296" s="1"/>
  <c r="AM42" i="296" s="1"/>
  <c r="AD42" i="296"/>
  <c r="AF42" i="296" s="1"/>
  <c r="AE41" i="296"/>
  <c r="AG41" i="296" s="1"/>
  <c r="AD41" i="296"/>
  <c r="AF41" i="296" s="1"/>
  <c r="AE40" i="296"/>
  <c r="AG40" i="296" s="1"/>
  <c r="AD40" i="296"/>
  <c r="AF40" i="296" s="1"/>
  <c r="AE39" i="296"/>
  <c r="AD39" i="296"/>
  <c r="AE38" i="296"/>
  <c r="AG38" i="296" s="1"/>
  <c r="AD38" i="296"/>
  <c r="AF38" i="296" s="1"/>
  <c r="AE36" i="296"/>
  <c r="AG36" i="296" s="1"/>
  <c r="AD36" i="296"/>
  <c r="AF36" i="296" s="1"/>
  <c r="AE35" i="296"/>
  <c r="AG35" i="296" s="1"/>
  <c r="AD35" i="296"/>
  <c r="AF35" i="296" s="1"/>
  <c r="AE34" i="296"/>
  <c r="AG34" i="296" s="1"/>
  <c r="AM34" i="296" s="1"/>
  <c r="AD34" i="296"/>
  <c r="AF34" i="296" s="1"/>
  <c r="AD33" i="296"/>
  <c r="AF33" i="296" s="1"/>
  <c r="AE32" i="296"/>
  <c r="AG32" i="296" s="1"/>
  <c r="AD32" i="296"/>
  <c r="AF32" i="296" s="1"/>
  <c r="AE31" i="296"/>
  <c r="AG31" i="296" s="1"/>
  <c r="AD31" i="296"/>
  <c r="AF31" i="296" s="1"/>
  <c r="AE30" i="296"/>
  <c r="AG30" i="296" s="1"/>
  <c r="AD30" i="296"/>
  <c r="AF30" i="296" s="1"/>
  <c r="AE29" i="296"/>
  <c r="AG29" i="296" s="1"/>
  <c r="AD29" i="296"/>
  <c r="AF29" i="296" s="1"/>
  <c r="AE28" i="296"/>
  <c r="AG28" i="296" s="1"/>
  <c r="AD28" i="296"/>
  <c r="AF28" i="296" s="1"/>
  <c r="AE27" i="296"/>
  <c r="AG27" i="296" s="1"/>
  <c r="AD27" i="296"/>
  <c r="AF27" i="296" s="1"/>
  <c r="AE26" i="296"/>
  <c r="AG26" i="296" s="1"/>
  <c r="AD26" i="296"/>
  <c r="AF26" i="296" s="1"/>
  <c r="AE25" i="296"/>
  <c r="AG25" i="296" s="1"/>
  <c r="AD25" i="296"/>
  <c r="AF25" i="296" s="1"/>
  <c r="AE23" i="296"/>
  <c r="AG23" i="296" s="1"/>
  <c r="AD23" i="296"/>
  <c r="AF23" i="296" s="1"/>
  <c r="AE22" i="296"/>
  <c r="AG22" i="296" s="1"/>
  <c r="AD22" i="296"/>
  <c r="AF22" i="296" s="1"/>
  <c r="AE21" i="296"/>
  <c r="AG21" i="296" s="1"/>
  <c r="AD21" i="296"/>
  <c r="AF21" i="296" s="1"/>
  <c r="AE20" i="296"/>
  <c r="AG20" i="296" s="1"/>
  <c r="AD20" i="296"/>
  <c r="AF20" i="296" s="1"/>
  <c r="AE19" i="296"/>
  <c r="AG19" i="296" s="1"/>
  <c r="AD19" i="296"/>
  <c r="AF19" i="296" s="1"/>
  <c r="AJ60" i="296"/>
  <c r="AJ57" i="296"/>
  <c r="AJ52" i="296"/>
  <c r="AJ37" i="296"/>
  <c r="AJ17" i="296"/>
  <c r="AD18" i="296"/>
  <c r="AF18" i="296" s="1"/>
  <c r="AC17" i="296"/>
  <c r="Z85" i="296"/>
  <c r="AA85" i="296"/>
  <c r="AB85" i="296"/>
  <c r="Z60" i="296"/>
  <c r="AA60" i="296"/>
  <c r="AB60" i="296"/>
  <c r="AC60" i="296"/>
  <c r="Z57" i="296"/>
  <c r="AA57" i="296"/>
  <c r="AB57" i="296"/>
  <c r="AC57" i="296"/>
  <c r="Z52" i="296"/>
  <c r="AA52" i="296"/>
  <c r="AB52" i="296"/>
  <c r="AC52" i="296"/>
  <c r="Z37" i="296"/>
  <c r="AB37" i="296"/>
  <c r="AC37" i="296"/>
  <c r="Z24" i="296"/>
  <c r="AA24" i="296"/>
  <c r="AB24" i="296"/>
  <c r="Z17" i="296"/>
  <c r="AA17" i="296"/>
  <c r="AB17" i="296"/>
  <c r="AI20" i="296" l="1"/>
  <c r="AM20" i="296"/>
  <c r="AI29" i="296"/>
  <c r="AM29" i="296"/>
  <c r="AH20" i="296"/>
  <c r="AL20" i="296"/>
  <c r="AH25" i="296"/>
  <c r="AL25" i="296"/>
  <c r="AH29" i="296"/>
  <c r="AL29" i="296"/>
  <c r="AI35" i="296"/>
  <c r="AM35" i="296"/>
  <c r="AI21" i="296"/>
  <c r="AM21" i="296"/>
  <c r="AI23" i="296"/>
  <c r="AM23" i="296"/>
  <c r="AI26" i="296"/>
  <c r="AM26" i="296"/>
  <c r="AI28" i="296"/>
  <c r="AM28" i="296"/>
  <c r="AI30" i="296"/>
  <c r="AM30" i="296"/>
  <c r="AI32" i="296"/>
  <c r="AM32" i="296"/>
  <c r="AH35" i="296"/>
  <c r="AL35" i="296"/>
  <c r="AH38" i="296"/>
  <c r="AL38" i="296"/>
  <c r="AH40" i="296"/>
  <c r="AL40" i="296"/>
  <c r="AH42" i="296"/>
  <c r="AL42" i="296"/>
  <c r="AH44" i="296"/>
  <c r="AL44" i="296"/>
  <c r="AH46" i="296"/>
  <c r="AL46" i="296"/>
  <c r="AH48" i="296"/>
  <c r="AL48" i="296"/>
  <c r="AH50" i="296"/>
  <c r="AL50" i="296"/>
  <c r="AI55" i="296"/>
  <c r="AM55" i="296"/>
  <c r="AI58" i="296"/>
  <c r="AM58" i="296"/>
  <c r="AI61" i="296"/>
  <c r="AM61" i="296"/>
  <c r="AI63" i="296"/>
  <c r="AM63" i="296"/>
  <c r="AI65" i="296"/>
  <c r="AM65" i="296"/>
  <c r="AI67" i="296"/>
  <c r="AM67" i="296"/>
  <c r="AI70" i="296"/>
  <c r="AM70" i="296"/>
  <c r="AI72" i="296"/>
  <c r="AM72" i="296"/>
  <c r="AI74" i="296"/>
  <c r="AM74" i="296"/>
  <c r="AI77" i="296"/>
  <c r="AM77" i="296"/>
  <c r="AI79" i="296"/>
  <c r="AM79" i="296"/>
  <c r="AI81" i="296"/>
  <c r="AM81" i="296"/>
  <c r="AI83" i="296"/>
  <c r="AM83" i="296"/>
  <c r="AI86" i="296"/>
  <c r="AK86" i="296" s="1"/>
  <c r="AM86" i="296"/>
  <c r="AI88" i="296"/>
  <c r="AK88" i="296" s="1"/>
  <c r="AM88" i="296"/>
  <c r="AI90" i="296"/>
  <c r="AK90" i="296" s="1"/>
  <c r="AM90" i="296"/>
  <c r="AI92" i="296"/>
  <c r="AK92" i="296" s="1"/>
  <c r="AM92" i="296"/>
  <c r="AI94" i="296"/>
  <c r="AK94" i="296" s="1"/>
  <c r="AM94" i="296"/>
  <c r="AI22" i="296"/>
  <c r="AM22" i="296"/>
  <c r="AH18" i="296"/>
  <c r="AL18" i="296"/>
  <c r="AH22" i="296"/>
  <c r="AL22" i="296"/>
  <c r="AH27" i="296"/>
  <c r="AL27" i="296"/>
  <c r="AH31" i="296"/>
  <c r="AL31" i="296"/>
  <c r="AI38" i="296"/>
  <c r="AK38" i="296" s="1"/>
  <c r="AM38" i="296"/>
  <c r="AH19" i="296"/>
  <c r="AL19" i="296"/>
  <c r="AH21" i="296"/>
  <c r="AL21" i="296"/>
  <c r="AH23" i="296"/>
  <c r="AL23" i="296"/>
  <c r="AH26" i="296"/>
  <c r="AL26" i="296"/>
  <c r="AH28" i="296"/>
  <c r="AL28" i="296"/>
  <c r="AH30" i="296"/>
  <c r="AL30" i="296"/>
  <c r="AH32" i="296"/>
  <c r="AL32" i="296"/>
  <c r="AI36" i="296"/>
  <c r="AM36" i="296"/>
  <c r="AI41" i="296"/>
  <c r="AM41" i="296"/>
  <c r="AI43" i="296"/>
  <c r="AM43" i="296"/>
  <c r="AI45" i="296"/>
  <c r="AM45" i="296"/>
  <c r="AI49" i="296"/>
  <c r="AM49" i="296"/>
  <c r="AH53" i="296"/>
  <c r="AL53" i="296"/>
  <c r="AH55" i="296"/>
  <c r="AL55" i="296"/>
  <c r="AH58" i="296"/>
  <c r="AL58" i="296"/>
  <c r="AH61" i="296"/>
  <c r="AL61" i="296"/>
  <c r="AH63" i="296"/>
  <c r="AL63" i="296"/>
  <c r="AH65" i="296"/>
  <c r="AL65" i="296"/>
  <c r="AH67" i="296"/>
  <c r="AL67" i="296"/>
  <c r="AH70" i="296"/>
  <c r="AL70" i="296"/>
  <c r="AH72" i="296"/>
  <c r="AL72" i="296"/>
  <c r="AH74" i="296"/>
  <c r="AL74" i="296"/>
  <c r="AH77" i="296"/>
  <c r="AL77" i="296"/>
  <c r="AH79" i="296"/>
  <c r="AL79" i="296"/>
  <c r="AH81" i="296"/>
  <c r="AL81" i="296"/>
  <c r="AH83" i="296"/>
  <c r="AL83" i="296"/>
  <c r="AH86" i="296"/>
  <c r="AJ86" i="296" s="1"/>
  <c r="AL86" i="296"/>
  <c r="AH88" i="296"/>
  <c r="AJ88" i="296" s="1"/>
  <c r="AL88" i="296"/>
  <c r="AH90" i="296"/>
  <c r="AJ90" i="296" s="1"/>
  <c r="AL90" i="296"/>
  <c r="AH92" i="296"/>
  <c r="AJ92" i="296" s="1"/>
  <c r="AL92" i="296"/>
  <c r="AH94" i="296"/>
  <c r="AJ94" i="296" s="1"/>
  <c r="AL94" i="296"/>
  <c r="AI25" i="296"/>
  <c r="AM25" i="296"/>
  <c r="AI31" i="296"/>
  <c r="AM31" i="296"/>
  <c r="AH34" i="296"/>
  <c r="AL34" i="296"/>
  <c r="AH36" i="296"/>
  <c r="AL36" i="296"/>
  <c r="AH41" i="296"/>
  <c r="AL41" i="296"/>
  <c r="AH43" i="296"/>
  <c r="AL43" i="296"/>
  <c r="AH45" i="296"/>
  <c r="AL45" i="296"/>
  <c r="AH47" i="296"/>
  <c r="AL47" i="296"/>
  <c r="AH49" i="296"/>
  <c r="AL49" i="296"/>
  <c r="AH51" i="296"/>
  <c r="AL51" i="296"/>
  <c r="AI54" i="296"/>
  <c r="AM54" i="296"/>
  <c r="AI56" i="296"/>
  <c r="AM56" i="296"/>
  <c r="AI59" i="296"/>
  <c r="AI57" i="296" s="1"/>
  <c r="AM59" i="296"/>
  <c r="AI62" i="296"/>
  <c r="AM62" i="296"/>
  <c r="AI64" i="296"/>
  <c r="AM64" i="296"/>
  <c r="AI66" i="296"/>
  <c r="AM66" i="296"/>
  <c r="AI68" i="296"/>
  <c r="AM68" i="296"/>
  <c r="AI71" i="296"/>
  <c r="AM71" i="296"/>
  <c r="AI73" i="296"/>
  <c r="AM73" i="296"/>
  <c r="AI76" i="296"/>
  <c r="AM76" i="296"/>
  <c r="AI78" i="296"/>
  <c r="AM78" i="296"/>
  <c r="AI80" i="296"/>
  <c r="AM80" i="296"/>
  <c r="AI84" i="296"/>
  <c r="AM84" i="296"/>
  <c r="AI87" i="296"/>
  <c r="AK87" i="296" s="1"/>
  <c r="AM87" i="296"/>
  <c r="AI89" i="296"/>
  <c r="AK89" i="296" s="1"/>
  <c r="AM89" i="296"/>
  <c r="AI93" i="296"/>
  <c r="AK93" i="296" s="1"/>
  <c r="AM93" i="296"/>
  <c r="AH33" i="296"/>
  <c r="AL33" i="296"/>
  <c r="AI40" i="296"/>
  <c r="AM40" i="296"/>
  <c r="AI44" i="296"/>
  <c r="AM44" i="296"/>
  <c r="AI46" i="296"/>
  <c r="AM46" i="296"/>
  <c r="AI48" i="296"/>
  <c r="AM48" i="296"/>
  <c r="AI50" i="296"/>
  <c r="AM50" i="296"/>
  <c r="AH54" i="296"/>
  <c r="AL54" i="296"/>
  <c r="AH56" i="296"/>
  <c r="AL56" i="296"/>
  <c r="AH59" i="296"/>
  <c r="AL59" i="296"/>
  <c r="AH62" i="296"/>
  <c r="AL62" i="296"/>
  <c r="AH64" i="296"/>
  <c r="AL64" i="296"/>
  <c r="AH66" i="296"/>
  <c r="AL66" i="296"/>
  <c r="AH68" i="296"/>
  <c r="AL68" i="296"/>
  <c r="AH71" i="296"/>
  <c r="AL71" i="296"/>
  <c r="AH73" i="296"/>
  <c r="AL73" i="296"/>
  <c r="AH76" i="296"/>
  <c r="AL76" i="296"/>
  <c r="AH78" i="296"/>
  <c r="AL78" i="296"/>
  <c r="AH80" i="296"/>
  <c r="AL80" i="296"/>
  <c r="AH84" i="296"/>
  <c r="AL84" i="296"/>
  <c r="AH87" i="296"/>
  <c r="AJ87" i="296" s="1"/>
  <c r="AL87" i="296"/>
  <c r="AH89" i="296"/>
  <c r="AJ89" i="296" s="1"/>
  <c r="AL89" i="296"/>
  <c r="AH91" i="296"/>
  <c r="AJ91" i="296" s="1"/>
  <c r="AL91" i="296"/>
  <c r="AH93" i="296"/>
  <c r="AJ93" i="296" s="1"/>
  <c r="AL93" i="296"/>
  <c r="AH95" i="296"/>
  <c r="AJ95" i="296" s="1"/>
  <c r="AL95" i="296"/>
  <c r="AI27" i="296"/>
  <c r="AM27" i="296"/>
  <c r="AI19" i="296"/>
  <c r="AM19" i="296"/>
  <c r="AE60" i="296"/>
  <c r="AG39" i="296"/>
  <c r="AF39" i="296"/>
  <c r="AD85" i="296"/>
  <c r="AD52" i="296"/>
  <c r="AD57" i="296"/>
  <c r="AE17" i="296"/>
  <c r="Z96" i="296"/>
  <c r="AB96" i="296"/>
  <c r="AE57" i="296"/>
  <c r="AE52" i="296"/>
  <c r="AD17" i="296"/>
  <c r="AG18" i="296"/>
  <c r="AG17" i="296" s="1"/>
  <c r="AF85" i="296"/>
  <c r="AF60" i="296"/>
  <c r="AG60" i="296"/>
  <c r="AD60" i="296"/>
  <c r="AG57" i="296"/>
  <c r="AF57" i="296"/>
  <c r="AF52" i="296"/>
  <c r="AL52" i="296" s="1"/>
  <c r="AG52" i="296"/>
  <c r="AM52" i="296" s="1"/>
  <c r="AD37" i="296"/>
  <c r="AF24" i="296"/>
  <c r="AD24" i="296"/>
  <c r="AF17" i="296"/>
  <c r="AA51" i="296"/>
  <c r="AJ85" i="296" l="1"/>
  <c r="AH24" i="296"/>
  <c r="AH57" i="296"/>
  <c r="AH60" i="296"/>
  <c r="AH17" i="296"/>
  <c r="AI60" i="296"/>
  <c r="AI39" i="296"/>
  <c r="AM39" i="296"/>
  <c r="AH85" i="296"/>
  <c r="AH39" i="296"/>
  <c r="AH37" i="296" s="1"/>
  <c r="AL39" i="296"/>
  <c r="AI18" i="296"/>
  <c r="AK18" i="296" s="1"/>
  <c r="AM18" i="296"/>
  <c r="AF37" i="296"/>
  <c r="AE51" i="296"/>
  <c r="AA37" i="296"/>
  <c r="AA96" i="296" s="1"/>
  <c r="AG51" i="296" l="1"/>
  <c r="AE37" i="296"/>
  <c r="Y85" i="296"/>
  <c r="X85" i="296"/>
  <c r="Y75" i="296"/>
  <c r="AE75" i="296" s="1"/>
  <c r="AG75" i="296" s="1"/>
  <c r="X75" i="296"/>
  <c r="AD75" i="296" s="1"/>
  <c r="AF75" i="296" s="1"/>
  <c r="Y69" i="296"/>
  <c r="AE69" i="296" s="1"/>
  <c r="AG69" i="296" s="1"/>
  <c r="X69" i="296"/>
  <c r="AD69" i="296" s="1"/>
  <c r="Y60" i="296"/>
  <c r="X60" i="296"/>
  <c r="Y57" i="296"/>
  <c r="X57" i="296"/>
  <c r="Y52" i="296"/>
  <c r="X52" i="296"/>
  <c r="Y37" i="296"/>
  <c r="X37" i="296"/>
  <c r="Y24" i="296"/>
  <c r="X24" i="296"/>
  <c r="Y17" i="296"/>
  <c r="AI51" i="296" l="1"/>
  <c r="AM51" i="296"/>
  <c r="X96" i="296"/>
  <c r="AF69" i="296"/>
  <c r="AD96" i="296"/>
  <c r="AG37" i="296"/>
  <c r="Y96" i="296"/>
  <c r="W19" i="296"/>
  <c r="W20" i="296"/>
  <c r="W21" i="296"/>
  <c r="W22" i="296"/>
  <c r="W23" i="296"/>
  <c r="W25" i="296"/>
  <c r="W26" i="296"/>
  <c r="W27" i="296"/>
  <c r="W28" i="296"/>
  <c r="W29" i="296"/>
  <c r="W30" i="296"/>
  <c r="W31" i="296"/>
  <c r="W32" i="296"/>
  <c r="W33" i="296"/>
  <c r="W35" i="296"/>
  <c r="W36" i="296"/>
  <c r="W38" i="296"/>
  <c r="W39" i="296"/>
  <c r="W40" i="296"/>
  <c r="W41" i="296"/>
  <c r="W43" i="296"/>
  <c r="W44" i="296"/>
  <c r="W45" i="296"/>
  <c r="W46" i="296"/>
  <c r="W48" i="296"/>
  <c r="W49" i="296"/>
  <c r="W50" i="296"/>
  <c r="W51" i="296"/>
  <c r="W54" i="296"/>
  <c r="W55" i="296"/>
  <c r="W56" i="296"/>
  <c r="W58" i="296"/>
  <c r="W59" i="296"/>
  <c r="W61" i="296"/>
  <c r="W62" i="296"/>
  <c r="W63" i="296"/>
  <c r="W64" i="296"/>
  <c r="W65" i="296"/>
  <c r="W66" i="296"/>
  <c r="W67" i="296"/>
  <c r="W68" i="296"/>
  <c r="W70" i="296"/>
  <c r="W71" i="296"/>
  <c r="W72" i="296"/>
  <c r="W73" i="296"/>
  <c r="W74" i="296"/>
  <c r="W76" i="296"/>
  <c r="W77" i="296"/>
  <c r="W78" i="296"/>
  <c r="W79" i="296"/>
  <c r="W80" i="296"/>
  <c r="W81" i="296"/>
  <c r="W83" i="296"/>
  <c r="W84" i="296"/>
  <c r="W86" i="296"/>
  <c r="W87" i="296"/>
  <c r="W88" i="296"/>
  <c r="W89" i="296"/>
  <c r="W90" i="296"/>
  <c r="W92" i="296"/>
  <c r="W93" i="296"/>
  <c r="W94" i="296"/>
  <c r="W95" i="296"/>
  <c r="W16" i="296"/>
  <c r="V16" i="296"/>
  <c r="H15" i="301"/>
  <c r="AF96" i="296" l="1"/>
  <c r="AI17" i="296" l="1"/>
  <c r="W42" i="296" l="1"/>
  <c r="AI42" i="296"/>
  <c r="W53" i="296"/>
  <c r="AI53" i="296"/>
  <c r="W34" i="296"/>
  <c r="AI34" i="296"/>
  <c r="W47" i="296"/>
  <c r="AI47" i="296"/>
  <c r="W91" i="296"/>
  <c r="AI91" i="296"/>
  <c r="AK91" i="296" s="1"/>
  <c r="AI37" i="296" l="1"/>
  <c r="AK37" i="296" s="1"/>
  <c r="F58" i="300"/>
  <c r="F60" i="300"/>
  <c r="F61" i="300"/>
  <c r="F62" i="300"/>
  <c r="F63" i="300"/>
  <c r="F64" i="300"/>
  <c r="F65" i="300"/>
  <c r="F66" i="300"/>
  <c r="F69" i="300"/>
  <c r="F70" i="300"/>
  <c r="O56" i="300"/>
  <c r="O57" i="300"/>
  <c r="O58" i="300"/>
  <c r="O60" i="300"/>
  <c r="O61" i="300"/>
  <c r="O62" i="300"/>
  <c r="O63" i="300"/>
  <c r="O64" i="300"/>
  <c r="O65" i="300"/>
  <c r="O66" i="300"/>
  <c r="O70" i="300"/>
  <c r="R56" i="300"/>
  <c r="R57" i="300"/>
  <c r="R58" i="300"/>
  <c r="R60" i="300"/>
  <c r="R61" i="300"/>
  <c r="R62" i="300"/>
  <c r="R63" i="300"/>
  <c r="R64" i="300"/>
  <c r="R65" i="300"/>
  <c r="R66" i="300"/>
  <c r="R70" i="300"/>
  <c r="R78" i="300"/>
  <c r="L78" i="300"/>
  <c r="I78" i="300"/>
  <c r="E24" i="301" s="1"/>
  <c r="F78" i="300"/>
  <c r="F75" i="300"/>
  <c r="V18" i="296"/>
  <c r="V19" i="296"/>
  <c r="V20" i="296"/>
  <c r="V21" i="296"/>
  <c r="V22" i="296"/>
  <c r="V23" i="296"/>
  <c r="V25" i="296"/>
  <c r="V26" i="296"/>
  <c r="V27" i="296"/>
  <c r="V28" i="296"/>
  <c r="V29" i="296"/>
  <c r="V30" i="296"/>
  <c r="V31" i="296"/>
  <c r="V32" i="296"/>
  <c r="V33" i="296"/>
  <c r="V35" i="296"/>
  <c r="V36" i="296"/>
  <c r="V38" i="296"/>
  <c r="V39" i="296"/>
  <c r="V40" i="296"/>
  <c r="V41" i="296"/>
  <c r="V43" i="296"/>
  <c r="V44" i="296"/>
  <c r="V45" i="296"/>
  <c r="V46" i="296"/>
  <c r="V48" i="296"/>
  <c r="V49" i="296"/>
  <c r="V50" i="296"/>
  <c r="V51" i="296"/>
  <c r="V54" i="296"/>
  <c r="V55" i="296"/>
  <c r="V56" i="296"/>
  <c r="V58" i="296"/>
  <c r="V59" i="296"/>
  <c r="V61" i="296"/>
  <c r="V62" i="296"/>
  <c r="V63" i="296"/>
  <c r="V64" i="296"/>
  <c r="V65" i="296"/>
  <c r="V66" i="296"/>
  <c r="V67" i="296"/>
  <c r="V68" i="296"/>
  <c r="V70" i="296"/>
  <c r="V71" i="296"/>
  <c r="V72" i="296"/>
  <c r="V73" i="296"/>
  <c r="V74" i="296"/>
  <c r="V76" i="296"/>
  <c r="V77" i="296"/>
  <c r="V78" i="296"/>
  <c r="V79" i="296"/>
  <c r="V80" i="296"/>
  <c r="V81" i="296"/>
  <c r="V83" i="296"/>
  <c r="V84" i="296"/>
  <c r="V86" i="296"/>
  <c r="V87" i="296"/>
  <c r="V88" i="296"/>
  <c r="V89" i="296"/>
  <c r="V90" i="296"/>
  <c r="V92" i="296"/>
  <c r="V93" i="296"/>
  <c r="V94" i="296"/>
  <c r="V95" i="296"/>
  <c r="L64" i="300"/>
  <c r="L62" i="300"/>
  <c r="L60" i="300"/>
  <c r="R19" i="296"/>
  <c r="R20" i="296"/>
  <c r="R21" i="296"/>
  <c r="R22" i="296"/>
  <c r="R23" i="296"/>
  <c r="R25" i="296"/>
  <c r="R26" i="296"/>
  <c r="R27" i="296"/>
  <c r="R28" i="296"/>
  <c r="R29" i="296"/>
  <c r="R30" i="296"/>
  <c r="R31" i="296"/>
  <c r="R32" i="296"/>
  <c r="R33" i="296"/>
  <c r="R35" i="296"/>
  <c r="R36" i="296"/>
  <c r="R38" i="296"/>
  <c r="R39" i="296"/>
  <c r="R40" i="296"/>
  <c r="R41" i="296"/>
  <c r="R43" i="296"/>
  <c r="R44" i="296"/>
  <c r="R45" i="296"/>
  <c r="R46" i="296"/>
  <c r="R48" i="296"/>
  <c r="R49" i="296"/>
  <c r="R50" i="296"/>
  <c r="R51" i="296"/>
  <c r="R54" i="296"/>
  <c r="R55" i="296"/>
  <c r="R56" i="296"/>
  <c r="R58" i="296"/>
  <c r="R59" i="296"/>
  <c r="R61" i="296"/>
  <c r="R62" i="296"/>
  <c r="R63" i="296"/>
  <c r="R64" i="296"/>
  <c r="R65" i="296"/>
  <c r="R66" i="296"/>
  <c r="R67" i="296"/>
  <c r="R68" i="296"/>
  <c r="R70" i="296"/>
  <c r="R71" i="296"/>
  <c r="R72" i="296"/>
  <c r="R73" i="296"/>
  <c r="R74" i="296"/>
  <c r="R76" i="296"/>
  <c r="R77" i="296"/>
  <c r="R78" i="296"/>
  <c r="R79" i="296"/>
  <c r="R80" i="296"/>
  <c r="R81" i="296"/>
  <c r="R83" i="296"/>
  <c r="R84" i="296"/>
  <c r="R86" i="296"/>
  <c r="R87" i="296"/>
  <c r="R88" i="296"/>
  <c r="R89" i="296"/>
  <c r="R90" i="296"/>
  <c r="R92" i="296"/>
  <c r="R93" i="296"/>
  <c r="R94" i="296"/>
  <c r="R95" i="296"/>
  <c r="R18" i="296"/>
  <c r="I4" i="301"/>
  <c r="E38" i="298"/>
  <c r="G38" i="298"/>
  <c r="I38" i="298"/>
  <c r="AL85" i="296"/>
  <c r="AM60" i="296"/>
  <c r="AL60" i="296"/>
  <c r="AM57" i="296"/>
  <c r="AL57" i="296"/>
  <c r="AH52" i="296"/>
  <c r="AM37" i="296"/>
  <c r="AL37" i="296"/>
  <c r="AL24" i="296"/>
  <c r="F17" i="296"/>
  <c r="AM17" i="296" s="1"/>
  <c r="E17" i="296"/>
  <c r="AL17" i="296" s="1"/>
  <c r="D17" i="296"/>
  <c r="D96" i="296" s="1"/>
  <c r="C17" i="296"/>
  <c r="C96" i="296" s="1"/>
  <c r="O76" i="300"/>
  <c r="L49" i="300"/>
  <c r="K71" i="300"/>
  <c r="K53" i="300"/>
  <c r="K17" i="300"/>
  <c r="I75" i="300"/>
  <c r="I76" i="300"/>
  <c r="I55" i="300"/>
  <c r="I56" i="300"/>
  <c r="I57" i="300"/>
  <c r="I43" i="300"/>
  <c r="I44" i="300"/>
  <c r="I45" i="300"/>
  <c r="I46" i="300"/>
  <c r="I47" i="300"/>
  <c r="I48" i="300"/>
  <c r="I49" i="300"/>
  <c r="I50" i="300"/>
  <c r="I51" i="300"/>
  <c r="I52" i="300"/>
  <c r="I9" i="300"/>
  <c r="I10" i="300"/>
  <c r="I11" i="300"/>
  <c r="I12" i="300"/>
  <c r="I13" i="300"/>
  <c r="I14" i="300"/>
  <c r="I15" i="300"/>
  <c r="I16" i="300"/>
  <c r="E53" i="300"/>
  <c r="F9" i="300"/>
  <c r="F15" i="300"/>
  <c r="F16" i="300"/>
  <c r="F11" i="300"/>
  <c r="F12" i="300"/>
  <c r="F13" i="300"/>
  <c r="F14" i="300"/>
  <c r="F43" i="300"/>
  <c r="F44" i="300"/>
  <c r="F45" i="300"/>
  <c r="F46" i="300"/>
  <c r="F47" i="300"/>
  <c r="F48" i="300"/>
  <c r="F49" i="300"/>
  <c r="F50" i="300"/>
  <c r="F51" i="300"/>
  <c r="F52" i="300"/>
  <c r="F55" i="300"/>
  <c r="F57" i="300"/>
  <c r="F76" i="300"/>
  <c r="Q25" i="296"/>
  <c r="Q26" i="296"/>
  <c r="Q27" i="296"/>
  <c r="Q28" i="296"/>
  <c r="Q29" i="296"/>
  <c r="Q30" i="296"/>
  <c r="Q31" i="296"/>
  <c r="Q32" i="296"/>
  <c r="Q33" i="296"/>
  <c r="Q35" i="296"/>
  <c r="Q36" i="296"/>
  <c r="Q38" i="296"/>
  <c r="Q39" i="296"/>
  <c r="Q40" i="296"/>
  <c r="Q41" i="296"/>
  <c r="Q43" i="296"/>
  <c r="Q44" i="296"/>
  <c r="Q45" i="296"/>
  <c r="Q46" i="296"/>
  <c r="Q48" i="296"/>
  <c r="Q49" i="296"/>
  <c r="Q50" i="296"/>
  <c r="Q51" i="296"/>
  <c r="Q54" i="296"/>
  <c r="Q55" i="296"/>
  <c r="Q56" i="296"/>
  <c r="Q58" i="296"/>
  <c r="Q59" i="296"/>
  <c r="Q61" i="296"/>
  <c r="Q62" i="296"/>
  <c r="Q63" i="296"/>
  <c r="Q64" i="296"/>
  <c r="Q65" i="296"/>
  <c r="Q66" i="296"/>
  <c r="Q67" i="296"/>
  <c r="Q68" i="296"/>
  <c r="Q70" i="296"/>
  <c r="Q71" i="296"/>
  <c r="Q72" i="296"/>
  <c r="Q73" i="296"/>
  <c r="Q74" i="296"/>
  <c r="Q76" i="296"/>
  <c r="Q77" i="296"/>
  <c r="Q78" i="296"/>
  <c r="Q79" i="296"/>
  <c r="Q80" i="296"/>
  <c r="Q81" i="296"/>
  <c r="Q83" i="296"/>
  <c r="Q84" i="296"/>
  <c r="Q86" i="296"/>
  <c r="Q87" i="296"/>
  <c r="Q88" i="296"/>
  <c r="Q89" i="296"/>
  <c r="Q90" i="296"/>
  <c r="Q92" i="296"/>
  <c r="Q93" i="296"/>
  <c r="Q94" i="296"/>
  <c r="Q95" i="296"/>
  <c r="H17" i="296"/>
  <c r="I17" i="296"/>
  <c r="Q18" i="296"/>
  <c r="Q19" i="296"/>
  <c r="Q20" i="296"/>
  <c r="Q21" i="296"/>
  <c r="Q22" i="296"/>
  <c r="Q23" i="296"/>
  <c r="Q16" i="296"/>
  <c r="V34" i="296"/>
  <c r="L75" i="300"/>
  <c r="L76" i="300"/>
  <c r="L45" i="300"/>
  <c r="L50" i="300"/>
  <c r="L43" i="300"/>
  <c r="L44" i="300"/>
  <c r="L46" i="300"/>
  <c r="L47" i="300"/>
  <c r="L48" i="300"/>
  <c r="L51" i="300"/>
  <c r="H27" i="301"/>
  <c r="I27" i="301" s="1"/>
  <c r="L9" i="300"/>
  <c r="L10" i="300"/>
  <c r="L11" i="300"/>
  <c r="L12" i="300"/>
  <c r="L13" i="300"/>
  <c r="L55" i="300"/>
  <c r="L56" i="300"/>
  <c r="L57" i="300"/>
  <c r="L58" i="300"/>
  <c r="L61" i="300"/>
  <c r="L66" i="300"/>
  <c r="L69" i="300"/>
  <c r="L63" i="300"/>
  <c r="L70" i="300"/>
  <c r="H21" i="301"/>
  <c r="I21" i="301" s="1"/>
  <c r="R75" i="300"/>
  <c r="R76" i="300"/>
  <c r="O75" i="300"/>
  <c r="O77" i="300" s="1"/>
  <c r="K23" i="301" s="1"/>
  <c r="N71" i="300"/>
  <c r="N17" i="300"/>
  <c r="N53" i="300"/>
  <c r="P45" i="294"/>
  <c r="J38" i="298"/>
  <c r="Q17" i="300"/>
  <c r="Q53" i="300"/>
  <c r="Q71" i="300"/>
  <c r="K17" i="296"/>
  <c r="L13" i="301"/>
  <c r="L14" i="301"/>
  <c r="L15" i="301"/>
  <c r="R9" i="300"/>
  <c r="R10" i="300"/>
  <c r="R11" i="300"/>
  <c r="R12" i="300"/>
  <c r="R13" i="300"/>
  <c r="R14" i="300"/>
  <c r="R15" i="300"/>
  <c r="R43" i="300"/>
  <c r="R44" i="300"/>
  <c r="R45" i="300"/>
  <c r="R46" i="300"/>
  <c r="R47" i="300"/>
  <c r="R48" i="300"/>
  <c r="R49" i="300"/>
  <c r="R50" i="300"/>
  <c r="R51" i="300"/>
  <c r="R55" i="300"/>
  <c r="L21" i="301"/>
  <c r="L22" i="301"/>
  <c r="L25" i="301"/>
  <c r="L26" i="301"/>
  <c r="L27" i="301"/>
  <c r="L28" i="301"/>
  <c r="L29" i="301"/>
  <c r="L30" i="301"/>
  <c r="L31" i="301"/>
  <c r="L32" i="301"/>
  <c r="L33" i="301"/>
  <c r="L34" i="301"/>
  <c r="J17" i="296"/>
  <c r="O55" i="300"/>
  <c r="K13" i="301"/>
  <c r="K14" i="301"/>
  <c r="K15" i="301"/>
  <c r="O9" i="300"/>
  <c r="O10" i="300"/>
  <c r="O11" i="300"/>
  <c r="O12" i="300"/>
  <c r="O13" i="300"/>
  <c r="O15" i="300"/>
  <c r="O14" i="300"/>
  <c r="O43" i="300"/>
  <c r="O44" i="300"/>
  <c r="O45" i="300"/>
  <c r="O46" i="300"/>
  <c r="O47" i="300"/>
  <c r="O48" i="300"/>
  <c r="O49" i="300"/>
  <c r="O50" i="300"/>
  <c r="O51" i="300"/>
  <c r="K21" i="301"/>
  <c r="K22" i="301"/>
  <c r="K25" i="301"/>
  <c r="K26" i="301"/>
  <c r="K27" i="301"/>
  <c r="K28" i="301"/>
  <c r="K29" i="301"/>
  <c r="K30" i="301"/>
  <c r="K31" i="301"/>
  <c r="K32" i="301"/>
  <c r="K33" i="301"/>
  <c r="K34" i="301"/>
  <c r="H24" i="301"/>
  <c r="I24" i="301" s="1"/>
  <c r="H13" i="301"/>
  <c r="I13" i="301" s="1"/>
  <c r="H14" i="301"/>
  <c r="I14" i="301" s="1"/>
  <c r="I15" i="301"/>
  <c r="H22" i="301"/>
  <c r="I22" i="301" s="1"/>
  <c r="H25" i="301"/>
  <c r="I25" i="301" s="1"/>
  <c r="H26" i="301"/>
  <c r="I26" i="301" s="1"/>
  <c r="H28" i="301"/>
  <c r="I28" i="301" s="1"/>
  <c r="H29" i="301"/>
  <c r="I29" i="301" s="1"/>
  <c r="H30" i="301"/>
  <c r="H32" i="301"/>
  <c r="I32" i="301" s="1"/>
  <c r="H33" i="301"/>
  <c r="H34" i="301"/>
  <c r="I34" i="301" s="1"/>
  <c r="J34" i="301" s="1"/>
  <c r="H38" i="298"/>
  <c r="V91" i="296"/>
  <c r="R16" i="300"/>
  <c r="O16" i="300"/>
  <c r="L14" i="300"/>
  <c r="L15" i="300"/>
  <c r="L16" i="300"/>
  <c r="D24" i="301"/>
  <c r="D13" i="301"/>
  <c r="D14" i="301"/>
  <c r="D15" i="301"/>
  <c r="D21" i="301"/>
  <c r="D22" i="301"/>
  <c r="D25" i="301"/>
  <c r="D26" i="301"/>
  <c r="D27" i="301"/>
  <c r="D28" i="301"/>
  <c r="D29" i="301"/>
  <c r="D30" i="301"/>
  <c r="D31" i="301"/>
  <c r="D32" i="301"/>
  <c r="D33" i="301"/>
  <c r="D34" i="301"/>
  <c r="L24" i="301"/>
  <c r="K24" i="301"/>
  <c r="L65" i="300"/>
  <c r="R52" i="300"/>
  <c r="O52" i="300"/>
  <c r="L52" i="300"/>
  <c r="D5" i="298"/>
  <c r="C5" i="298"/>
  <c r="G5" i="296"/>
  <c r="F5" i="296"/>
  <c r="H6" i="294"/>
  <c r="G6" i="294"/>
  <c r="D3" i="301"/>
  <c r="C3" i="301"/>
  <c r="J1" i="300"/>
  <c r="B13" i="301"/>
  <c r="J42" i="301"/>
  <c r="E34" i="301"/>
  <c r="F34" i="301" s="1"/>
  <c r="G34" i="301" s="1"/>
  <c r="B34" i="301"/>
  <c r="E33" i="301"/>
  <c r="B33" i="301"/>
  <c r="E32" i="301"/>
  <c r="B32" i="301"/>
  <c r="E31" i="301"/>
  <c r="B31" i="301"/>
  <c r="E30" i="301"/>
  <c r="F30" i="301" s="1"/>
  <c r="G30" i="301" s="1"/>
  <c r="B30" i="301"/>
  <c r="E29" i="301"/>
  <c r="F29" i="301" s="1"/>
  <c r="B29" i="301"/>
  <c r="E28" i="301"/>
  <c r="F28" i="301" s="1"/>
  <c r="G28" i="301" s="1"/>
  <c r="B28" i="301"/>
  <c r="E27" i="301"/>
  <c r="F27" i="301" s="1"/>
  <c r="G27" i="301" s="1"/>
  <c r="B27" i="301"/>
  <c r="E26" i="301"/>
  <c r="F26" i="301" s="1"/>
  <c r="G26" i="301" s="1"/>
  <c r="B26" i="301"/>
  <c r="E25" i="301"/>
  <c r="F25" i="301" s="1"/>
  <c r="G25" i="301" s="1"/>
  <c r="B25" i="301"/>
  <c r="B24" i="301"/>
  <c r="B23" i="301"/>
  <c r="E22" i="301"/>
  <c r="F22" i="301" s="1"/>
  <c r="G22" i="301" s="1"/>
  <c r="B22" i="301"/>
  <c r="E21" i="301"/>
  <c r="F21" i="301" s="1"/>
  <c r="G21" i="301" s="1"/>
  <c r="B21" i="301"/>
  <c r="B20" i="301"/>
  <c r="B19" i="301"/>
  <c r="B16" i="301"/>
  <c r="E15" i="301"/>
  <c r="F15" i="301" s="1"/>
  <c r="B15" i="301"/>
  <c r="E14" i="301"/>
  <c r="F14" i="301" s="1"/>
  <c r="G14" i="301" s="1"/>
  <c r="B14" i="301"/>
  <c r="E13" i="301"/>
  <c r="F13" i="301" s="1"/>
  <c r="G13" i="301" s="1"/>
  <c r="J18" i="298"/>
  <c r="J28" i="298"/>
  <c r="I18" i="298"/>
  <c r="I28" i="298"/>
  <c r="H18" i="298"/>
  <c r="H28" i="298"/>
  <c r="G18" i="298"/>
  <c r="G28" i="298"/>
  <c r="F18" i="298"/>
  <c r="F28" i="298"/>
  <c r="E18" i="298"/>
  <c r="E28" i="298"/>
  <c r="D18" i="298"/>
  <c r="D28" i="298"/>
  <c r="C18" i="298"/>
  <c r="C28" i="298"/>
  <c r="C38" i="298"/>
  <c r="I13" i="298"/>
  <c r="G13" i="298"/>
  <c r="E13" i="298"/>
  <c r="C13" i="298"/>
  <c r="I4" i="298"/>
  <c r="G13" i="296"/>
  <c r="C13" i="296"/>
  <c r="P47" i="294"/>
  <c r="P46" i="294"/>
  <c r="J43" i="294"/>
  <c r="J44" i="326" s="1"/>
  <c r="J43" i="326" s="1"/>
  <c r="K43" i="294"/>
  <c r="K44" i="326" s="1"/>
  <c r="K43" i="326" s="1"/>
  <c r="P34" i="294"/>
  <c r="P33" i="294"/>
  <c r="P32" i="294"/>
  <c r="P31" i="294"/>
  <c r="J30" i="294"/>
  <c r="K30" i="294"/>
  <c r="L30" i="294"/>
  <c r="M30" i="294"/>
  <c r="N30" i="294"/>
  <c r="O30" i="294"/>
  <c r="P29" i="294"/>
  <c r="P28" i="294"/>
  <c r="P27" i="294"/>
  <c r="P26" i="294"/>
  <c r="P25" i="294"/>
  <c r="G24" i="294"/>
  <c r="H24" i="294"/>
  <c r="I24" i="294"/>
  <c r="J24" i="294"/>
  <c r="K24" i="294"/>
  <c r="L24" i="294"/>
  <c r="M24" i="294"/>
  <c r="N24" i="294"/>
  <c r="O24" i="294"/>
  <c r="P23" i="294"/>
  <c r="P22" i="294"/>
  <c r="P21" i="294"/>
  <c r="P20" i="294"/>
  <c r="P19" i="294"/>
  <c r="G18" i="294"/>
  <c r="H18" i="294"/>
  <c r="I18" i="294"/>
  <c r="J18" i="294"/>
  <c r="K18" i="294"/>
  <c r="L18" i="294"/>
  <c r="M18" i="294"/>
  <c r="N18" i="294"/>
  <c r="O18" i="294"/>
  <c r="P17" i="294"/>
  <c r="P16" i="294"/>
  <c r="P15" i="294"/>
  <c r="P14" i="294"/>
  <c r="P13" i="294"/>
  <c r="G12" i="294"/>
  <c r="H12" i="294"/>
  <c r="I12" i="294"/>
  <c r="J12" i="294"/>
  <c r="K12" i="294"/>
  <c r="L12" i="294"/>
  <c r="M12" i="294"/>
  <c r="N12" i="294"/>
  <c r="O12" i="294"/>
  <c r="H8" i="285"/>
  <c r="M1" i="285"/>
  <c r="O8" i="285"/>
  <c r="N8" i="285"/>
  <c r="M8" i="285"/>
  <c r="K8" i="285"/>
  <c r="L8" i="285"/>
  <c r="J8" i="285"/>
  <c r="I8" i="285"/>
  <c r="H6" i="285"/>
  <c r="I6" i="285"/>
  <c r="Q91" i="296"/>
  <c r="Q53" i="296"/>
  <c r="Q42" i="296"/>
  <c r="F56" i="300"/>
  <c r="F10" i="300"/>
  <c r="H17" i="300"/>
  <c r="E17" i="300"/>
  <c r="E71" i="300"/>
  <c r="H53" i="300"/>
  <c r="H71" i="300"/>
  <c r="R91" i="296"/>
  <c r="Q47" i="296"/>
  <c r="Q34" i="296"/>
  <c r="R42" i="296"/>
  <c r="V52" i="296"/>
  <c r="V53" i="296"/>
  <c r="V42" i="296"/>
  <c r="R47" i="296"/>
  <c r="R34" i="296"/>
  <c r="J28" i="301"/>
  <c r="J27" i="301"/>
  <c r="J15" i="301"/>
  <c r="F32" i="301" l="1"/>
  <c r="G32" i="301"/>
  <c r="I33" i="301"/>
  <c r="J33" i="301" s="1"/>
  <c r="J24" i="301"/>
  <c r="I30" i="301"/>
  <c r="J30" i="301" s="1"/>
  <c r="J32" i="301"/>
  <c r="J21" i="301"/>
  <c r="G3" i="300"/>
  <c r="J22" i="301"/>
  <c r="L71" i="300"/>
  <c r="H20" i="301" s="1"/>
  <c r="I20" i="301" s="1"/>
  <c r="F77" i="300"/>
  <c r="D23" i="301" s="1"/>
  <c r="N89" i="300"/>
  <c r="I77" i="300"/>
  <c r="E23" i="301" s="1"/>
  <c r="F23" i="301" s="1"/>
  <c r="F31" i="301"/>
  <c r="G31" i="301" s="1"/>
  <c r="J11" i="294"/>
  <c r="R53" i="300"/>
  <c r="L19" i="301" s="1"/>
  <c r="Q17" i="296"/>
  <c r="H96" i="296"/>
  <c r="P12" i="294"/>
  <c r="L17" i="300"/>
  <c r="O53" i="300"/>
  <c r="K19" i="301" s="1"/>
  <c r="H82" i="325"/>
  <c r="N82" i="325"/>
  <c r="N95" i="325" s="1"/>
  <c r="L82" i="325"/>
  <c r="L95" i="325" s="1"/>
  <c r="G82" i="325"/>
  <c r="E82" i="325"/>
  <c r="E95" i="325" s="1"/>
  <c r="C82" i="325"/>
  <c r="C95" i="325" s="1"/>
  <c r="I82" i="325"/>
  <c r="I95" i="325" s="1"/>
  <c r="K82" i="325"/>
  <c r="K95" i="325" s="1"/>
  <c r="F82" i="325"/>
  <c r="M82" i="325"/>
  <c r="M95" i="325" s="1"/>
  <c r="D82" i="325"/>
  <c r="D95" i="325" s="1"/>
  <c r="J82" i="325"/>
  <c r="J95" i="325" s="1"/>
  <c r="K12" i="326"/>
  <c r="K81" i="325"/>
  <c r="K94" i="325" s="1"/>
  <c r="I81" i="325"/>
  <c r="C81" i="325"/>
  <c r="C94" i="325" s="1"/>
  <c r="M81" i="325"/>
  <c r="M94" i="325" s="1"/>
  <c r="L81" i="325"/>
  <c r="L94" i="325" s="1"/>
  <c r="J81" i="325"/>
  <c r="J94" i="325" s="1"/>
  <c r="N81" i="325"/>
  <c r="N94" i="325" s="1"/>
  <c r="F81" i="325"/>
  <c r="F94" i="325" s="1"/>
  <c r="D81" i="325"/>
  <c r="D94" i="325" s="1"/>
  <c r="H81" i="325"/>
  <c r="G81" i="325"/>
  <c r="E81" i="325"/>
  <c r="E94" i="325" s="1"/>
  <c r="J12" i="326"/>
  <c r="L53" i="300"/>
  <c r="H19" i="301" s="1"/>
  <c r="I19" i="301" s="1"/>
  <c r="R17" i="300"/>
  <c r="L16" i="301" s="1"/>
  <c r="I53" i="300"/>
  <c r="E19" i="301" s="1"/>
  <c r="F19" i="301" s="1"/>
  <c r="I17" i="300"/>
  <c r="F71" i="300"/>
  <c r="D20" i="301" s="1"/>
  <c r="L10" i="301"/>
  <c r="M3" i="300"/>
  <c r="H8" i="301"/>
  <c r="F53" i="300"/>
  <c r="D19" i="301" s="1"/>
  <c r="E8" i="301"/>
  <c r="D8" i="301"/>
  <c r="F24" i="301"/>
  <c r="G24" i="301" s="1"/>
  <c r="O69" i="296"/>
  <c r="F17" i="300"/>
  <c r="D16" i="301" s="1"/>
  <c r="L77" i="300"/>
  <c r="H23" i="301" s="1"/>
  <c r="I23" i="301" s="1"/>
  <c r="G15" i="301"/>
  <c r="J25" i="301"/>
  <c r="H89" i="300"/>
  <c r="E89" i="300"/>
  <c r="E16" i="301"/>
  <c r="F16" i="301" s="1"/>
  <c r="G16" i="301" s="1"/>
  <c r="Q89" i="300"/>
  <c r="O17" i="300"/>
  <c r="K16" i="301" s="1"/>
  <c r="R52" i="296"/>
  <c r="Q52" i="296"/>
  <c r="O60" i="296"/>
  <c r="O57" i="296"/>
  <c r="O52" i="296"/>
  <c r="O85" i="296"/>
  <c r="O82" i="296"/>
  <c r="O75" i="296"/>
  <c r="O37" i="296"/>
  <c r="O24" i="296"/>
  <c r="V69" i="296"/>
  <c r="K89" i="300"/>
  <c r="R24" i="296"/>
  <c r="V60" i="296"/>
  <c r="Q57" i="296"/>
  <c r="R82" i="296"/>
  <c r="Q37" i="296"/>
  <c r="J26" i="301"/>
  <c r="J14" i="301"/>
  <c r="P24" i="294"/>
  <c r="V82" i="296"/>
  <c r="V75" i="296"/>
  <c r="R60" i="296"/>
  <c r="Q60" i="296"/>
  <c r="Q85" i="296"/>
  <c r="R69" i="296"/>
  <c r="R75" i="296"/>
  <c r="Q82" i="296"/>
  <c r="Q75" i="296"/>
  <c r="E96" i="296"/>
  <c r="AL96" i="296" s="1"/>
  <c r="AH69" i="296"/>
  <c r="AL69" i="296"/>
  <c r="AH82" i="296"/>
  <c r="AL82" i="296"/>
  <c r="AI75" i="296"/>
  <c r="AM75" i="296"/>
  <c r="AH75" i="296"/>
  <c r="AL75" i="296"/>
  <c r="AI69" i="296"/>
  <c r="AM69" i="296"/>
  <c r="AI82" i="296"/>
  <c r="AM82" i="296"/>
  <c r="V57" i="296"/>
  <c r="V37" i="296"/>
  <c r="H17" i="298"/>
  <c r="H49" i="298" s="1"/>
  <c r="I17" i="298"/>
  <c r="I49" i="298" s="1"/>
  <c r="F96" i="296"/>
  <c r="AI52" i="296"/>
  <c r="V47" i="296"/>
  <c r="R37" i="296"/>
  <c r="G17" i="296"/>
  <c r="Q24" i="296"/>
  <c r="V24" i="296"/>
  <c r="K96" i="296"/>
  <c r="V17" i="296"/>
  <c r="R53" i="296"/>
  <c r="W60" i="296"/>
  <c r="W75" i="296"/>
  <c r="W85" i="296"/>
  <c r="W17" i="296"/>
  <c r="W37" i="296"/>
  <c r="R85" i="296"/>
  <c r="I96" i="296"/>
  <c r="W57" i="296"/>
  <c r="W69" i="296"/>
  <c r="W82" i="296"/>
  <c r="W24" i="296"/>
  <c r="W52" i="296"/>
  <c r="D38" i="298"/>
  <c r="D17" i="298" s="1"/>
  <c r="D49" i="298" s="1"/>
  <c r="P3" i="300"/>
  <c r="J3" i="300"/>
  <c r="D3" i="300"/>
  <c r="K10" i="301"/>
  <c r="V85" i="296"/>
  <c r="C17" i="298"/>
  <c r="C49" i="298" s="1"/>
  <c r="F38" i="298"/>
  <c r="F17" i="298" s="1"/>
  <c r="F49" i="298" s="1"/>
  <c r="P18" i="294"/>
  <c r="E17" i="298"/>
  <c r="E49" i="298" s="1"/>
  <c r="J17" i="298"/>
  <c r="J49" i="298" s="1"/>
  <c r="J96" i="296"/>
  <c r="Q69" i="296"/>
  <c r="R57" i="296"/>
  <c r="R77" i="300"/>
  <c r="L23" i="301" s="1"/>
  <c r="R71" i="300"/>
  <c r="L20" i="301" s="1"/>
  <c r="O71" i="300"/>
  <c r="K20" i="301" s="1"/>
  <c r="I71" i="300"/>
  <c r="G17" i="298"/>
  <c r="G49" i="298" s="1"/>
  <c r="G29" i="301"/>
  <c r="J13" i="301"/>
  <c r="L43" i="294"/>
  <c r="L44" i="326" s="1"/>
  <c r="L43" i="326" s="1"/>
  <c r="J29" i="301"/>
  <c r="F33" i="301"/>
  <c r="G33" i="301" s="1"/>
  <c r="H16" i="301" l="1"/>
  <c r="I16" i="301" s="1"/>
  <c r="I36" i="326"/>
  <c r="I31" i="326" s="1"/>
  <c r="I30" i="294"/>
  <c r="J83" i="325"/>
  <c r="J96" i="325" s="1"/>
  <c r="D83" i="325"/>
  <c r="N83" i="325"/>
  <c r="N96" i="325" s="1"/>
  <c r="C83" i="325"/>
  <c r="C96" i="325" s="1"/>
  <c r="L83" i="325"/>
  <c r="L96" i="325" s="1"/>
  <c r="M83" i="325"/>
  <c r="M96" i="325" s="1"/>
  <c r="E83" i="325"/>
  <c r="G83" i="325"/>
  <c r="I83" i="325"/>
  <c r="I96" i="325" s="1"/>
  <c r="K83" i="325"/>
  <c r="K96" i="325" s="1"/>
  <c r="F83" i="325"/>
  <c r="H83" i="325"/>
  <c r="H96" i="325" s="1"/>
  <c r="L12" i="326"/>
  <c r="G19" i="301"/>
  <c r="I89" i="300"/>
  <c r="F89" i="300"/>
  <c r="D40" i="301"/>
  <c r="L89" i="300"/>
  <c r="H40" i="301"/>
  <c r="J23" i="301"/>
  <c r="M43" i="294"/>
  <c r="M36" i="294"/>
  <c r="L36" i="294"/>
  <c r="L11" i="294" s="1"/>
  <c r="R89" i="300"/>
  <c r="O89" i="300"/>
  <c r="O96" i="296"/>
  <c r="I36" i="294"/>
  <c r="W96" i="296"/>
  <c r="AH96" i="296"/>
  <c r="AJ96" i="296" s="1"/>
  <c r="L40" i="301"/>
  <c r="Q96" i="296"/>
  <c r="V96" i="296"/>
  <c r="O37" i="326"/>
  <c r="K40" i="301"/>
  <c r="J19" i="301"/>
  <c r="J20" i="301"/>
  <c r="E20" i="301"/>
  <c r="F20" i="301" s="1"/>
  <c r="G20" i="301" s="1"/>
  <c r="G96" i="296"/>
  <c r="G23" i="301"/>
  <c r="J16" i="301" l="1"/>
  <c r="I40" i="301"/>
  <c r="L54" i="325"/>
  <c r="J54" i="325"/>
  <c r="F54" i="325"/>
  <c r="K54" i="325"/>
  <c r="N54" i="325"/>
  <c r="H54" i="325"/>
  <c r="E54" i="325"/>
  <c r="I54" i="325"/>
  <c r="M54" i="325"/>
  <c r="G54" i="325"/>
  <c r="D54" i="325"/>
  <c r="C54" i="325"/>
  <c r="I44" i="326"/>
  <c r="I43" i="326" s="1"/>
  <c r="I11" i="294"/>
  <c r="M44" i="326"/>
  <c r="M43" i="326" s="1"/>
  <c r="M11" i="294"/>
  <c r="F73" i="325"/>
  <c r="J73" i="325"/>
  <c r="N73" i="325"/>
  <c r="I73" i="325"/>
  <c r="G73" i="325"/>
  <c r="K73" i="325"/>
  <c r="C73" i="325"/>
  <c r="M73" i="325"/>
  <c r="D73" i="325"/>
  <c r="H73" i="325"/>
  <c r="L73" i="325"/>
  <c r="E73" i="325"/>
  <c r="N37" i="326"/>
  <c r="P38" i="326"/>
  <c r="N36" i="294"/>
  <c r="N43" i="294"/>
  <c r="J40" i="301"/>
  <c r="G40" i="301"/>
  <c r="F40" i="301"/>
  <c r="E40" i="301"/>
  <c r="O54" i="325" l="1"/>
  <c r="J84" i="325"/>
  <c r="J97" i="325" s="1"/>
  <c r="H84" i="325"/>
  <c r="H97" i="325" s="1"/>
  <c r="N84" i="325"/>
  <c r="N97" i="325" s="1"/>
  <c r="L84" i="325"/>
  <c r="L97" i="325" s="1"/>
  <c r="I84" i="325"/>
  <c r="I97" i="325" s="1"/>
  <c r="E84" i="325"/>
  <c r="G84" i="325"/>
  <c r="G97" i="325" s="1"/>
  <c r="K84" i="325"/>
  <c r="K97" i="325" s="1"/>
  <c r="C84" i="325"/>
  <c r="C97" i="325" s="1"/>
  <c r="F84" i="325"/>
  <c r="D84" i="325"/>
  <c r="M84" i="325"/>
  <c r="M97" i="325" s="1"/>
  <c r="M12" i="326"/>
  <c r="N44" i="326"/>
  <c r="N11" i="294"/>
  <c r="C80" i="325"/>
  <c r="C93" i="325" s="1"/>
  <c r="N80" i="325"/>
  <c r="N93" i="325" s="1"/>
  <c r="I80" i="325"/>
  <c r="E80" i="325"/>
  <c r="E93" i="325" s="1"/>
  <c r="G80" i="325"/>
  <c r="G93" i="325" s="1"/>
  <c r="M80" i="325"/>
  <c r="M93" i="325" s="1"/>
  <c r="F80" i="325"/>
  <c r="F93" i="325" s="1"/>
  <c r="D80" i="325"/>
  <c r="D93" i="325" s="1"/>
  <c r="J80" i="325"/>
  <c r="H80" i="325"/>
  <c r="K80" i="325"/>
  <c r="K93" i="325" s="1"/>
  <c r="L80" i="325"/>
  <c r="L93" i="325" s="1"/>
  <c r="I12" i="326"/>
  <c r="E72" i="325"/>
  <c r="I72" i="325"/>
  <c r="M72" i="325"/>
  <c r="H72" i="325"/>
  <c r="F72" i="325"/>
  <c r="J72" i="325"/>
  <c r="N72" i="325"/>
  <c r="D72" i="325"/>
  <c r="L72" i="325"/>
  <c r="G72" i="325"/>
  <c r="K72" i="325"/>
  <c r="C72" i="325"/>
  <c r="P37" i="326"/>
  <c r="G36" i="294"/>
  <c r="P49" i="294"/>
  <c r="O43" i="294"/>
  <c r="O44" i="326" l="1"/>
  <c r="O43" i="326" s="1"/>
  <c r="N76" i="325"/>
  <c r="M76" i="325"/>
  <c r="O65" i="325"/>
  <c r="J76" i="325"/>
  <c r="O71" i="325"/>
  <c r="K76" i="325"/>
  <c r="I76" i="325"/>
  <c r="E76" i="325"/>
  <c r="H76" i="325"/>
  <c r="O73" i="325"/>
  <c r="O60" i="325"/>
  <c r="O70" i="325"/>
  <c r="O58" i="325"/>
  <c r="O67" i="325"/>
  <c r="N43" i="326"/>
  <c r="O56" i="325"/>
  <c r="O55" i="325"/>
  <c r="O59" i="325"/>
  <c r="G76" i="325"/>
  <c r="C76" i="325"/>
  <c r="D96" i="325"/>
  <c r="O57" i="325"/>
  <c r="O11" i="294" l="1"/>
  <c r="G85" i="325"/>
  <c r="G98" i="325" s="1"/>
  <c r="K85" i="325"/>
  <c r="K98" i="325" s="1"/>
  <c r="C85" i="325"/>
  <c r="J85" i="325"/>
  <c r="J98" i="325" s="1"/>
  <c r="D85" i="325"/>
  <c r="D98" i="325" s="1"/>
  <c r="H85" i="325"/>
  <c r="H98" i="325" s="1"/>
  <c r="L85" i="325"/>
  <c r="L98" i="325" s="1"/>
  <c r="N85" i="325"/>
  <c r="E85" i="325"/>
  <c r="I85" i="325"/>
  <c r="I98" i="325" s="1"/>
  <c r="M85" i="325"/>
  <c r="F85" i="325"/>
  <c r="F98" i="325" s="1"/>
  <c r="D86" i="325"/>
  <c r="H86" i="325"/>
  <c r="H99" i="325" s="1"/>
  <c r="L86" i="325"/>
  <c r="L99" i="325" s="1"/>
  <c r="K86" i="325"/>
  <c r="K99" i="325" s="1"/>
  <c r="E86" i="325"/>
  <c r="E99" i="325" s="1"/>
  <c r="I86" i="325"/>
  <c r="I99" i="325" s="1"/>
  <c r="M86" i="325"/>
  <c r="M99" i="325" s="1"/>
  <c r="C86" i="325"/>
  <c r="F86" i="325"/>
  <c r="F99" i="325" s="1"/>
  <c r="J86" i="325"/>
  <c r="J99" i="325" s="1"/>
  <c r="N86" i="325"/>
  <c r="N99" i="325" s="1"/>
  <c r="G86" i="325"/>
  <c r="G99" i="325" s="1"/>
  <c r="O72" i="325"/>
  <c r="F76" i="325"/>
  <c r="O68" i="325"/>
  <c r="D76" i="325"/>
  <c r="O69" i="325"/>
  <c r="O66" i="325"/>
  <c r="L76" i="325"/>
  <c r="I93" i="325"/>
  <c r="G95" i="325"/>
  <c r="E97" i="325"/>
  <c r="H94" i="325"/>
  <c r="O12" i="326"/>
  <c r="F96" i="325"/>
  <c r="N12" i="326"/>
  <c r="G43" i="294"/>
  <c r="G44" i="326" s="1"/>
  <c r="G43" i="326" s="1"/>
  <c r="M78" i="325" l="1"/>
  <c r="N78" i="325"/>
  <c r="G78" i="325"/>
  <c r="K78" i="325"/>
  <c r="L78" i="325"/>
  <c r="E78" i="325"/>
  <c r="C78" i="325"/>
  <c r="D78" i="325"/>
  <c r="F78" i="325"/>
  <c r="H78" i="325"/>
  <c r="J78" i="325"/>
  <c r="I78" i="325"/>
  <c r="M98" i="325"/>
  <c r="N98" i="325"/>
  <c r="O76" i="325"/>
  <c r="G94" i="325"/>
  <c r="C98" i="325"/>
  <c r="D97" i="325"/>
  <c r="E96" i="325"/>
  <c r="F95" i="325"/>
  <c r="C99" i="325"/>
  <c r="H93" i="325"/>
  <c r="I94" i="325"/>
  <c r="G96" i="325"/>
  <c r="E98" i="325"/>
  <c r="J93" i="325"/>
  <c r="H95" i="325"/>
  <c r="F97" i="325"/>
  <c r="D99" i="325"/>
  <c r="O78" i="325" l="1"/>
  <c r="O83" i="325"/>
  <c r="O86" i="325"/>
  <c r="O84" i="325"/>
  <c r="O99" i="325"/>
  <c r="O82" i="325"/>
  <c r="O81" i="325"/>
  <c r="O80" i="325"/>
  <c r="O85" i="325"/>
  <c r="O96" i="325"/>
  <c r="O97" i="325"/>
  <c r="O94" i="325"/>
  <c r="O98" i="325"/>
  <c r="O93" i="325"/>
  <c r="O95" i="325"/>
  <c r="K36" i="294"/>
  <c r="P36" i="294" s="1"/>
  <c r="P37" i="294"/>
  <c r="H43" i="294"/>
  <c r="H44" i="326" s="1"/>
  <c r="P44" i="294"/>
  <c r="K11" i="294" l="1"/>
  <c r="H43" i="326"/>
  <c r="P44" i="326"/>
  <c r="P43" i="294"/>
  <c r="J79" i="325" l="1"/>
  <c r="J89" i="325" s="1"/>
  <c r="N79" i="325"/>
  <c r="N89" i="325" s="1"/>
  <c r="M79" i="325"/>
  <c r="M89" i="325" s="1"/>
  <c r="H79" i="325"/>
  <c r="H89" i="325" s="1"/>
  <c r="L79" i="325"/>
  <c r="L89" i="325" s="1"/>
  <c r="E79" i="325"/>
  <c r="E89" i="325" s="1"/>
  <c r="G79" i="325"/>
  <c r="G89" i="325" s="1"/>
  <c r="C79" i="325"/>
  <c r="D79" i="325"/>
  <c r="D89" i="325" s="1"/>
  <c r="I79" i="325"/>
  <c r="I89" i="325" s="1"/>
  <c r="K79" i="325"/>
  <c r="K89" i="325" s="1"/>
  <c r="F79" i="325"/>
  <c r="F89" i="325" s="1"/>
  <c r="P43" i="326"/>
  <c r="O79" i="325" l="1"/>
  <c r="O89" i="325" s="1"/>
  <c r="C89" i="325"/>
  <c r="AC24" i="296"/>
  <c r="AE33" i="296"/>
  <c r="AJ24" i="296" s="1"/>
  <c r="AE24" i="296" l="1"/>
  <c r="AG33" i="296"/>
  <c r="AI33" i="296" l="1"/>
  <c r="AI24" i="296" s="1"/>
  <c r="AK24" i="296" s="1"/>
  <c r="AM33" i="296"/>
  <c r="AG24" i="296"/>
  <c r="AM24" i="296" s="1"/>
  <c r="AC85" i="296"/>
  <c r="AC96" i="296" s="1"/>
  <c r="AE95" i="296"/>
  <c r="AG95" i="296" s="1"/>
  <c r="AG85" i="296" l="1"/>
  <c r="AM85" i="296" s="1"/>
  <c r="AM95" i="296"/>
  <c r="AE85" i="296"/>
  <c r="AE96" i="296" s="1"/>
  <c r="AI95" i="296"/>
  <c r="AG96" i="296" l="1"/>
  <c r="AM96" i="296" s="1"/>
  <c r="AK95" i="296"/>
  <c r="AI85" i="296"/>
  <c r="AK85" i="296" l="1"/>
  <c r="AI96" i="296"/>
  <c r="AK96" i="296" s="1"/>
  <c r="G36" i="326" l="1"/>
  <c r="G30" i="294"/>
  <c r="P35" i="294"/>
  <c r="H30" i="294"/>
  <c r="H36" i="326"/>
  <c r="H31" i="326" s="1"/>
  <c r="H11" i="294" l="1"/>
  <c r="H12" i="326"/>
  <c r="E53" i="325"/>
  <c r="E92" i="325" s="1"/>
  <c r="G53" i="325"/>
  <c r="G92" i="325" s="1"/>
  <c r="I53" i="325"/>
  <c r="I92" i="325" s="1"/>
  <c r="K53" i="325"/>
  <c r="K92" i="325" s="1"/>
  <c r="M53" i="325"/>
  <c r="M92" i="325" s="1"/>
  <c r="C53" i="325"/>
  <c r="D53" i="325"/>
  <c r="D92" i="325" s="1"/>
  <c r="F53" i="325"/>
  <c r="F92" i="325" s="1"/>
  <c r="H53" i="325"/>
  <c r="H92" i="325" s="1"/>
  <c r="J53" i="325"/>
  <c r="J92" i="325" s="1"/>
  <c r="L53" i="325"/>
  <c r="L92" i="325" s="1"/>
  <c r="N53" i="325"/>
  <c r="N92" i="325" s="1"/>
  <c r="P36" i="326"/>
  <c r="G31" i="326"/>
  <c r="G11" i="294"/>
  <c r="P11" i="294" s="1"/>
  <c r="Q13" i="294" s="1"/>
  <c r="P30" i="294"/>
  <c r="C92" i="325" l="1"/>
  <c r="O92" i="325" s="1"/>
  <c r="O53" i="325"/>
  <c r="E52" i="325"/>
  <c r="G52" i="325"/>
  <c r="I52" i="325"/>
  <c r="K52" i="325"/>
  <c r="M52" i="325"/>
  <c r="D52" i="325"/>
  <c r="F52" i="325"/>
  <c r="H52" i="325"/>
  <c r="J52" i="325"/>
  <c r="L52" i="325"/>
  <c r="N52" i="325"/>
  <c r="C52" i="325"/>
  <c r="G12" i="326"/>
  <c r="P31" i="326"/>
  <c r="P12" i="326" s="1"/>
  <c r="M91" i="325" l="1"/>
  <c r="M90" i="325" s="1"/>
  <c r="M63" i="325"/>
  <c r="N63" i="325"/>
  <c r="N91" i="325"/>
  <c r="N90" i="325" s="1"/>
  <c r="L63" i="325"/>
  <c r="L91" i="325"/>
  <c r="L90" i="325" s="1"/>
  <c r="G91" i="325"/>
  <c r="G90" i="325" s="1"/>
  <c r="G63" i="325"/>
  <c r="E91" i="325"/>
  <c r="E90" i="325" s="1"/>
  <c r="E63" i="325"/>
  <c r="F91" i="325"/>
  <c r="F90" i="325" s="1"/>
  <c r="F63" i="325"/>
  <c r="J63" i="325"/>
  <c r="J91" i="325"/>
  <c r="J90" i="325" s="1"/>
  <c r="C91" i="325"/>
  <c r="O52" i="325"/>
  <c r="O63" i="325" s="1"/>
  <c r="C63" i="325"/>
  <c r="I91" i="325"/>
  <c r="I90" i="325" s="1"/>
  <c r="I63" i="325"/>
  <c r="D91" i="325"/>
  <c r="D90" i="325" s="1"/>
  <c r="D63" i="325"/>
  <c r="K63" i="325"/>
  <c r="K91" i="325"/>
  <c r="K90" i="325" s="1"/>
  <c r="H91" i="325"/>
  <c r="H90" i="325" s="1"/>
  <c r="H63" i="325"/>
  <c r="N102" i="325" l="1"/>
  <c r="K102" i="325"/>
  <c r="E102" i="325"/>
  <c r="M102" i="325"/>
  <c r="H102" i="325"/>
  <c r="D102" i="325"/>
  <c r="I102" i="325"/>
  <c r="J102" i="325"/>
  <c r="L102" i="325"/>
  <c r="C90" i="325"/>
  <c r="C102" i="325" s="1"/>
  <c r="O91" i="325"/>
  <c r="F102" i="325"/>
  <c r="G102" i="325"/>
  <c r="O102" i="325" l="1"/>
  <c r="O90" i="325"/>
</calcChain>
</file>

<file path=xl/comments1.xml><?xml version="1.0" encoding="utf-8"?>
<comments xmlns="http://schemas.openxmlformats.org/spreadsheetml/2006/main">
  <authors>
    <author>biblioteka 03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  <charset val="238"/>
          </rPr>
          <t>ESHTE VENDOSUR VLERA TOTALE E 15% 23698,21 EUR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<sst xmlns="http://schemas.openxmlformats.org/spreadsheetml/2006/main" count="1303" uniqueCount="613">
  <si>
    <t>Taksë regjstrimi në Universitet</t>
  </si>
  <si>
    <t>Taksë regjstrimi</t>
  </si>
  <si>
    <t>Shuma Konkurse</t>
  </si>
  <si>
    <t>Konkurse</t>
  </si>
  <si>
    <t>Të ardhura nga biletat</t>
  </si>
  <si>
    <t xml:space="preserve">Shitja e sportistëve </t>
  </si>
  <si>
    <t>Të tjera (shërbime)</t>
  </si>
  <si>
    <t>Dokumenta tenderi</t>
  </si>
  <si>
    <t xml:space="preserve">Total:  </t>
  </si>
  <si>
    <t>Pasqyra Nr.1: Parashikimi i të ardhurave të veta të Ministrive dhe Institucioneve Buxhetore</t>
  </si>
  <si>
    <t>PROJEKT BUXHETI</t>
  </si>
  <si>
    <t>PER VITIN</t>
  </si>
  <si>
    <t xml:space="preserve">                 Në 000 / lekë</t>
  </si>
  <si>
    <t>::</t>
  </si>
  <si>
    <t>Baza Ligjore, Ligj, VKM, Udhëzim,</t>
  </si>
  <si>
    <t>Nga të cilat</t>
  </si>
  <si>
    <t>Emertimi të Ardhurave</t>
  </si>
  <si>
    <t>numër dhe data e miratimit</t>
  </si>
  <si>
    <t>Te ardhura Total</t>
  </si>
  <si>
    <t>I takojne  instituci- onit</t>
  </si>
  <si>
    <t>Derdhen në Buxhet Përgjith.</t>
  </si>
  <si>
    <t>Pagesa e shpoerblimit orë suplementare</t>
  </si>
  <si>
    <t>Pagesa e shpoerblimit orë k_pjesshme</t>
  </si>
  <si>
    <t>ore</t>
  </si>
  <si>
    <t>lek/ore</t>
  </si>
  <si>
    <t>000/lekë</t>
  </si>
  <si>
    <t>TOTALI FONDI PËR ORË</t>
  </si>
  <si>
    <t>TOTALI FONDI (600+601)</t>
  </si>
  <si>
    <t>Buxheti</t>
  </si>
  <si>
    <t>Limiti</t>
  </si>
  <si>
    <t>Mallra dhe sherbime te tjera</t>
  </si>
  <si>
    <t>Shpenzime transporti</t>
  </si>
  <si>
    <t>Shpenzime udhetimi</t>
  </si>
  <si>
    <t>Shpenzime te lidhura me huamarrjen per hua</t>
  </si>
  <si>
    <t>Shpenzime te tjera operative</t>
  </si>
  <si>
    <t>605</t>
  </si>
  <si>
    <t>230</t>
  </si>
  <si>
    <t>Emertimi</t>
  </si>
  <si>
    <t>Shuma</t>
  </si>
  <si>
    <t>Kodi</t>
  </si>
  <si>
    <t>Paga</t>
  </si>
  <si>
    <t>Kerkesa</t>
  </si>
  <si>
    <t>Nga te ardhurat</t>
  </si>
  <si>
    <t>Artikulli</t>
  </si>
  <si>
    <t>Nenkategoria</t>
  </si>
  <si>
    <t xml:space="preserve">Nga te ardhurat </t>
  </si>
  <si>
    <t>Subvencione</t>
  </si>
  <si>
    <t>Grupi</t>
  </si>
  <si>
    <t xml:space="preserve">Pershkrimi </t>
  </si>
  <si>
    <t>Totali</t>
  </si>
  <si>
    <t xml:space="preserve">Titulli </t>
  </si>
  <si>
    <t xml:space="preserve">Kapitulli </t>
  </si>
  <si>
    <t xml:space="preserve">Pagat </t>
  </si>
  <si>
    <t xml:space="preserve">Kontrib. e Sigurimeve Shoqerore </t>
  </si>
  <si>
    <t>Mallra dhe Sherbime</t>
  </si>
  <si>
    <t>Subvenci- onet</t>
  </si>
  <si>
    <t>Te Tjera Transfer. Korrente Brendshme</t>
  </si>
  <si>
    <t>Transfer. Korrente te Huaja</t>
  </si>
  <si>
    <t xml:space="preserve">Shpenzime Kapitale te Patrupezu-ara </t>
  </si>
  <si>
    <t>Shpenzime Kapitale te Trupezuara</t>
  </si>
  <si>
    <t>&lt;&lt;Ministria e ...&gt;&gt;</t>
  </si>
  <si>
    <t>&lt;&lt;Emertimi i Programit&gt;&gt;</t>
  </si>
  <si>
    <t xml:space="preserve">Çelje nga Buxheti i Pergjithshem    </t>
  </si>
  <si>
    <t xml:space="preserve">Financim i Huaj </t>
  </si>
  <si>
    <t>Kostot Lokale per Projektet me Financim te Huaj</t>
  </si>
  <si>
    <t xml:space="preserve">Mbulimi i TVSH, Detyrimeve Doganore </t>
  </si>
  <si>
    <t xml:space="preserve">Shpenzime nga te Ardhurat </t>
  </si>
  <si>
    <t>000/leke</t>
  </si>
  <si>
    <t>Nr.</t>
  </si>
  <si>
    <t>Transferta korrente jashte vendit</t>
  </si>
  <si>
    <t>Institucionit/Organizates te cilit i akordohet transferta</t>
  </si>
  <si>
    <t>Transferta per Buxhete Familjare dhe Individe</t>
  </si>
  <si>
    <t>Buxhet Familjar / Individe*</t>
  </si>
  <si>
    <t>606</t>
  </si>
  <si>
    <t>Transferta per Buxhetet Familjare dhe Individet</t>
  </si>
  <si>
    <t>Nr.perfituesve</t>
  </si>
  <si>
    <t>TOTALI</t>
  </si>
  <si>
    <t>Programi</t>
  </si>
  <si>
    <t>Pasqyra Nr. 5: Parashikimi i Shpenzimeve per Mallra dhe Sherbime per secilin Program te Ministrive te Linjes (602)</t>
  </si>
  <si>
    <t>Pasqyra Nr. 8: Parashikimi i Shpenzimeve per Transferime Korrente me Jashte per secilin Program te Ministrive te Linjes (605)</t>
  </si>
  <si>
    <t>Pasqyra Nr. 9: Parashikimi i Shpenzimeve per Transfertat ne Buxhetet Familjare dhe Individet per secilin Program te Ministrive te Linjes (606)</t>
  </si>
  <si>
    <t>Sigurime Shoqerore</t>
  </si>
  <si>
    <t>Transferta te Brendshme</t>
  </si>
  <si>
    <t>Transferta te Jashtme</t>
  </si>
  <si>
    <t>Transferta te Buxhetet Familiare dhe Individet</t>
  </si>
  <si>
    <t>Shpenzime Kapitale te Trupezuara te Brendshme</t>
  </si>
  <si>
    <t>Shpenzime Kapitale te Patrupezuara te Brendshme</t>
  </si>
  <si>
    <t>Shpenzime Kapitale te Patrupezuara te Huaja</t>
  </si>
  <si>
    <t>Shpenzime Kapitale te Trupezuara te Huaja</t>
  </si>
  <si>
    <t>Emertimi i Artikujve Buxhetore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</si>
  <si>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</si>
  <si>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</si>
  <si>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</si>
  <si>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</si>
  <si>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</si>
  <si>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</si>
  <si>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</si>
  <si>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</si>
  <si>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</si>
  <si>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</si>
  <si>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</si>
  <si>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</si>
  <si>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Shpenzime per Mallra dhe Sherbime</t>
  </si>
  <si>
    <t>Emri</t>
  </si>
  <si>
    <t>Data</t>
  </si>
  <si>
    <t>Drejtori i Drejtorise Ekonomike/Finances</t>
  </si>
  <si>
    <t xml:space="preserve">Përshkrimi </t>
  </si>
  <si>
    <t>Numri i  punonjësve me kontratë</t>
  </si>
  <si>
    <t>Kohe e punuar mesatarisht per punonjesit me kontrate</t>
  </si>
  <si>
    <t>II-a</t>
  </si>
  <si>
    <t>II-b</t>
  </si>
  <si>
    <t>Drejtor I Pergjithshem</t>
  </si>
  <si>
    <t>III-a</t>
  </si>
  <si>
    <t>III-b</t>
  </si>
  <si>
    <t>IV-a</t>
  </si>
  <si>
    <t>Ministria/Institucioni buxhetor</t>
  </si>
  <si>
    <t>Renditja sipas
Prioritetit te Institucionit</t>
  </si>
  <si>
    <t>Vlera e 
plote e projektit</t>
  </si>
  <si>
    <t>Plani</t>
  </si>
  <si>
    <t>Realizuar</t>
  </si>
  <si>
    <t xml:space="preserve">Emri i Projekt                                                                                                                                                                                                                           </t>
  </si>
  <si>
    <t>Vlera (Grant)</t>
  </si>
  <si>
    <t>Vlera (Kredi)</t>
  </si>
  <si>
    <t>Emri
Donatorit ose Kreditorit</t>
  </si>
  <si>
    <t>Viti  fillimit</t>
  </si>
  <si>
    <t>Viti Mbarimit</t>
  </si>
  <si>
    <t xml:space="preserve">Kosto Totale e Projektit </t>
  </si>
  <si>
    <t>a</t>
  </si>
  <si>
    <t>a/1</t>
  </si>
  <si>
    <t>b</t>
  </si>
  <si>
    <t>b/1</t>
  </si>
  <si>
    <t>c</t>
  </si>
  <si>
    <t>c/1</t>
  </si>
  <si>
    <t>d</t>
  </si>
  <si>
    <t>d/1</t>
  </si>
  <si>
    <t>e</t>
  </si>
  <si>
    <t>e/1</t>
  </si>
  <si>
    <t>11-(a+b+c+d+e)</t>
  </si>
  <si>
    <t>I</t>
  </si>
  <si>
    <t>Ministri</t>
  </si>
  <si>
    <t>II</t>
  </si>
  <si>
    <t>III</t>
  </si>
  <si>
    <t>Entiteti i Qeverisjes</t>
  </si>
  <si>
    <t>Kapitulli</t>
  </si>
  <si>
    <t>Llogaria ekonomike</t>
  </si>
  <si>
    <t>Kodi i Deges se Thesarit</t>
  </si>
  <si>
    <t>Kodi i projektit</t>
  </si>
  <si>
    <t>Emertimi i projektit te investimit</t>
  </si>
  <si>
    <t>Formulari i Propozimit te Projektit per Investim (FPPI) Bashkengjitur
PO / JO</t>
  </si>
  <si>
    <t xml:space="preserve">Ne Kollonen 1 do te behet renditja e projekteve sipas prioriteteve te Institucionit ne radhitje numerike 1, 2, 3, …. duke filluar nga me prioritari (vlerat numerike nuk mund te perseriten) </t>
  </si>
  <si>
    <t>Ne Kollonat 2, 3, 4, 5, 6, 8 do te vendoset struktura e sakte buxhetore qe i perket secilit projekt</t>
  </si>
  <si>
    <t>Ne Kollonen 9, Emri i Projektit do te japi nje pershkrim te qarte te asaj qe do te realizohet nga ky projekt. Ne rastin e shpenzimeve jashte projekteve do te listohet emertimi</t>
  </si>
  <si>
    <t>Ne Kollonen 10, Vlera e Plote e projektit</t>
  </si>
  <si>
    <t>Ne Kollonen 15 do te jepet Pergjigja Po ose Jo, nese Formulari i Formulari i Propozimit te Projektit per Investim (FPPI)  eshte i plotesuar ose jo dhe i eshte bashkengjitur</t>
  </si>
  <si>
    <t xml:space="preserve">
Grupi</t>
  </si>
  <si>
    <t>Llog. 
Ekonomike</t>
  </si>
  <si>
    <t>Kodi
Projektit</t>
  </si>
  <si>
    <t>Ministria/Institucioni Buxhetor</t>
  </si>
  <si>
    <t xml:space="preserve"> </t>
  </si>
  <si>
    <t>Ministria/ nstitucioni buxhetor</t>
  </si>
  <si>
    <t>Ministria/Insititucioni buxhetor</t>
  </si>
  <si>
    <t xml:space="preserve">Numri i  parashikuar i  punonjësve  </t>
  </si>
  <si>
    <t>&lt;&lt;Institucioni /( Njesia e shpenzimit)&gt;&gt;</t>
  </si>
  <si>
    <t>Pasqyra 12. Parashikimi i Investimeve te Huaja sipas Projekteve</t>
  </si>
  <si>
    <t>Ministria/Institucioni Buxhetor/Grupi</t>
  </si>
  <si>
    <t>Kodi i institucionit</t>
  </si>
  <si>
    <t>Ne 000 leke</t>
  </si>
  <si>
    <t>Pasqyra Nr. 10: Parashikimi Mujor i Fluksit te Parase per Shpenzimet Buxhetore te secilit Program te Ministrive te Linjes/Institucioneve Buxhetore</t>
  </si>
  <si>
    <t>Kap.</t>
  </si>
  <si>
    <t>Qark</t>
  </si>
  <si>
    <t>Emertimi i projektit të investimit</t>
  </si>
  <si>
    <t>Formulari e identifikimit
 te projektit bashkangjitur
PO / JO</t>
  </si>
  <si>
    <t>Entiteti</t>
  </si>
  <si>
    <t>Sponorizime</t>
  </si>
  <si>
    <t xml:space="preserve">Tarifat e kohës pjesshme </t>
  </si>
  <si>
    <t xml:space="preserve">         </t>
  </si>
  <si>
    <t>Totali i programit 1</t>
  </si>
  <si>
    <t>Totali i programit 2</t>
  </si>
  <si>
    <t>Totali i programit 3</t>
  </si>
  <si>
    <t>Aneksi 7.A</t>
  </si>
  <si>
    <t>Pasqyra Nr.2: Permbledhese e Kerkesave Buxhetore</t>
  </si>
  <si>
    <t>Nenshkrimi</t>
  </si>
  <si>
    <t>Koordinatori i GSBI / Nepunesi Autorizues</t>
  </si>
  <si>
    <t>Sherbime nga te trete</t>
  </si>
  <si>
    <t>Elektricitet</t>
  </si>
  <si>
    <t>Telefoni fikse</t>
  </si>
  <si>
    <t>Sherbim per ngrohje</t>
  </si>
  <si>
    <t>Pjese kembimi, goma dhe bateri</t>
  </si>
  <si>
    <t>Udhetim jashte shtetit</t>
  </si>
  <si>
    <t>Shpenzime per mirembajtjen e objekteve ndertimore</t>
  </si>
  <si>
    <t>Shpenzime per mirembajtjen e mjeteve te transportit</t>
  </si>
  <si>
    <t xml:space="preserve">Materiale zyre dhe te pergjithshme </t>
  </si>
  <si>
    <t>Kancelari</t>
  </si>
  <si>
    <t>Materiale per pastrim, dezinfektim, ngrohje dhe ndriçim</t>
  </si>
  <si>
    <t>Materiale per funksionimin e pajisjeve te zyres</t>
  </si>
  <si>
    <t>Materiale per funksionimin e pajisjeve speciale</t>
  </si>
  <si>
    <t>Blerje dokumentacioni</t>
  </si>
  <si>
    <t>Furnizime dhe materiale te tjera zyre dhe te pergjishme</t>
  </si>
  <si>
    <t>Materiale dhe sherbime speciale</t>
  </si>
  <si>
    <t>Uniforma dhe veshje te tjera speciale</t>
  </si>
  <si>
    <t>Plehra kimike, furnitura veterinare, farera, fidane e te tjera produkte agrokulturore</t>
  </si>
  <si>
    <t>Ilaçe, materiale dhe proteza mjekesore</t>
  </si>
  <si>
    <t>Furnizime dhe sherbime me ushqim per mencat</t>
  </si>
  <si>
    <t>Pajisje, materiale dhe sherbime ushtarake</t>
  </si>
  <si>
    <t>Pajisje per perdorim policor</t>
  </si>
  <si>
    <t>Libra dhe publikime profesionale</t>
  </si>
  <si>
    <t xml:space="preserve">Materiale per mbrojtjen e tokes, bimeve dhe kafsheve nga semundjet </t>
  </si>
  <si>
    <t>Materiale dhe pajisje labratorike te sherbimit publik</t>
  </si>
  <si>
    <t>Shpenzime per prodhim dokumentacioni specifik</t>
  </si>
  <si>
    <t>Softe informatike me karakter te pergjithshem</t>
  </si>
  <si>
    <t>Te tjera materiale dhe sherbime speciale</t>
  </si>
  <si>
    <t>Uje</t>
  </si>
  <si>
    <t>Sherbime telefonike</t>
  </si>
  <si>
    <t>Posta dhe sherbimi korrier</t>
  </si>
  <si>
    <t>Sherbime te ISSH per ISKSH</t>
  </si>
  <si>
    <t>Sherbime te sigurimit dhe ruajtjes</t>
  </si>
  <si>
    <t>Sherbime te printimit dhe publikimit</t>
  </si>
  <si>
    <t>Kosto e trajnimit dhe seminareve</t>
  </si>
  <si>
    <t>Sherbime te tjera</t>
  </si>
  <si>
    <t>Karburant dhe vaj</t>
  </si>
  <si>
    <t>PROJEKT  BUXHETI</t>
  </si>
  <si>
    <t>Viti</t>
  </si>
  <si>
    <t>Vitet</t>
  </si>
  <si>
    <t>shkruaj vitin per te cilin plotesohet PBA</t>
  </si>
  <si>
    <t>Ministria/ Institucioni</t>
  </si>
  <si>
    <t>Pershkrimi</t>
  </si>
  <si>
    <t>Shkruaj Kodin e institucionit</t>
  </si>
  <si>
    <t>V.</t>
  </si>
  <si>
    <t>Shpenzimet e siguracionit te mjeteve te transportit</t>
  </si>
  <si>
    <t>Shpenzime te tjera transporti</t>
  </si>
  <si>
    <t>Udhetim i brendshem</t>
  </si>
  <si>
    <t>Shpenzime per mirembajtjen e tokave dhe aktiveve natyrore</t>
  </si>
  <si>
    <t>Shpenzime per mirembajtjen e objekteve specifike</t>
  </si>
  <si>
    <t>Shpenzime per mirembajtjen e aparateve, paisjeve teknike dhe  veglave te punes</t>
  </si>
  <si>
    <t>Shpenzime per mirembajtjen e rezerves shteterore</t>
  </si>
  <si>
    <t>Shpenzime per qeramarrje  ambjentesh</t>
  </si>
  <si>
    <t>Shpenzime per qeramarrje  per pronat residenciale</t>
  </si>
  <si>
    <t>Shpenzime per qeramarrje per aparate dhe pajisjet teknike, makineri</t>
  </si>
  <si>
    <t>Sherbime te  pastrimit dhe gjelberimit</t>
  </si>
  <si>
    <t>Sherbimet bankare</t>
  </si>
  <si>
    <t>Shpenzime per qeramarrje mjetesh transporti</t>
  </si>
  <si>
    <t>Shpenzime te tjera qeraje</t>
  </si>
  <si>
    <t>Shpenzime per kompensim per ish te perndjekurit politike</t>
  </si>
  <si>
    <t>Shpenzime per kompensim per burgosjet e padrejta</t>
  </si>
  <si>
    <t>Shpenzime kompensimi per shpronesim ne te kaluaren</t>
  </si>
  <si>
    <t>Shpenzime per ekzekutim te vendimeve gjyqesore per largim nga puna</t>
  </si>
  <si>
    <t>Shpenzime per ekzekutim te detyrime kontraktuale te papaguara</t>
  </si>
  <si>
    <t>Shpenzime per kompensime te tjera te papaguara</t>
  </si>
  <si>
    <t>Drejtor Drejtorie, Kancelar rektorat</t>
  </si>
  <si>
    <t>Pergjegjes Sektori/ Drejtor drejtorie/ Drejtor biblioteke</t>
  </si>
  <si>
    <t>Rojë</t>
  </si>
  <si>
    <t>Shofer/Shaptilografist/ Fotokopjuese/Kaldajist</t>
  </si>
  <si>
    <t>Pastrues/sanitar / Korrier. Postier</t>
  </si>
  <si>
    <t>Nëpunës informacioni. Centralist / Punëtor mirëmbajtës</t>
  </si>
  <si>
    <t>Operator/ Magazinier / Preparator / Kolektor / Punonjës blegtorie</t>
  </si>
  <si>
    <t>Teknik i mesëm i specialiteteve të ndryshme.Operator në INSTAT.Administrator dokumentesh në drejtoritë e arkivave në qarqe</t>
  </si>
  <si>
    <t xml:space="preserve">Bibliotekar në bibliotekat e fakultetit dhe Akademisë së Mbrojtjes.Restaurator.Arkivist. Protokollist.Laborant.Llogaritar.Kontrollor anketimi </t>
  </si>
  <si>
    <t xml:space="preserve">Sekretar i titullarëve të tjerë.Bibliotekar në ministritë e linjës.Bibliotekar në bibliotekën shkencore të universitetit.Ndihmësinspektor.Ndihmësspecialist . Përgjegjës ofiçine e transporti </t>
  </si>
  <si>
    <t>Përgjegjës zyre/ Sekretar rektori/ Teknik shtypshkronje, faqosës në Qendrën e Publikimeve Zyrtare</t>
  </si>
  <si>
    <t xml:space="preserve">Përgjegjës i sektorit të teknikës në Qendrën e Publikimeve Zyrtare/  Offsetist në Qendrën e Publikimeve Zyrtare </t>
  </si>
  <si>
    <t xml:space="preserve">TOTAL FONDI i PAGAVE </t>
  </si>
  <si>
    <t xml:space="preserve">TOTAL FONDI i Sigurimeve Shoqerore  </t>
  </si>
  <si>
    <t>Shpenzime per kuota qe rrjedhin nga detyrimet</t>
  </si>
  <si>
    <t>Shpenzime per pritje e percjellje</t>
  </si>
  <si>
    <t>Shpenzime per aktivitete sociale per personelin</t>
  </si>
  <si>
    <t>Shpenzime gjyqesore</t>
  </si>
  <si>
    <t>Shpenzime per honorare</t>
  </si>
  <si>
    <t>Shpenzime kompesimi per anetaret e Parlamentit dhe zyrtare te tjera te zgjedhur</t>
  </si>
  <si>
    <t>Shpenzime per pjesmarrje ne konferenca</t>
  </si>
  <si>
    <t>Shpenzime per tatime &amp; taksa te paguara nga institucioni</t>
  </si>
  <si>
    <t>Shpenzime per terheqjen e limitit te arkes</t>
  </si>
  <si>
    <t>Shpenzime te tjera lidhur me huamarrjen</t>
  </si>
  <si>
    <r>
      <t>Shpenzime per sigurimin e n</t>
    </r>
    <r>
      <rPr>
        <sz val="8"/>
        <color indexed="8"/>
        <rFont val="Times New Roman CE"/>
      </rPr>
      <t>dertesave dhe te tjera kosto sigurimi te ngjashme</t>
    </r>
  </si>
  <si>
    <r>
      <t>Shpenzime per m</t>
    </r>
    <r>
      <rPr>
        <b/>
        <sz val="8"/>
        <color indexed="8"/>
        <rFont val="Times New Roman"/>
        <family val="1"/>
      </rPr>
      <t>irembajtje te zakonshme</t>
    </r>
  </si>
  <si>
    <r>
      <t>Shpenzime per qe</t>
    </r>
    <r>
      <rPr>
        <b/>
        <sz val="8"/>
        <color indexed="8"/>
        <rFont val="Times New Roman"/>
        <family val="1"/>
      </rPr>
      <t>ramarrje</t>
    </r>
  </si>
  <si>
    <r>
      <t>Shpenzime per d</t>
    </r>
    <r>
      <rPr>
        <b/>
        <sz val="8"/>
        <color indexed="8"/>
        <rFont val="Times New Roman"/>
        <family val="1"/>
      </rPr>
      <t>etyrime dhe kompensime legale</t>
    </r>
  </si>
  <si>
    <t>Shpenzime per mirembajtjen e rrugeve, veprave ujore dhe rrjeteve hidraulike, elektrike, etj</t>
  </si>
  <si>
    <t>Telefoni Celulare</t>
  </si>
  <si>
    <r>
      <t>Shpenzime per mirembajtjen e</t>
    </r>
    <r>
      <rPr>
        <sz val="8"/>
        <color indexed="8"/>
        <rFont val="Times New Roman"/>
        <family val="1"/>
      </rPr>
      <t xml:space="preserve"> paisjeve te zyrave</t>
    </r>
  </si>
  <si>
    <t>Transferime korrente per organizatat nderkombetare</t>
  </si>
  <si>
    <t>Kombet e Bashkuara</t>
  </si>
  <si>
    <t>Banka Boterore</t>
  </si>
  <si>
    <t>Kompensim per pa-aftesi te perkohshme per shkak te semundjes</t>
  </si>
  <si>
    <t>Kompensim per pa-aftesi te perkoheshme per shkak te demtimit ne pune</t>
  </si>
  <si>
    <t>Kompesim per leje lindje</t>
  </si>
  <si>
    <t>Grant per femije te lindur</t>
  </si>
  <si>
    <t>Pensione per moshe madhore</t>
  </si>
  <si>
    <t>Pension pa-aftesie</t>
  </si>
  <si>
    <t>Pension mbijetese</t>
  </si>
  <si>
    <t>Kompensim suplementar per çmimin per pensionistet</t>
  </si>
  <si>
    <t>Pensione te veçanta shteterore</t>
  </si>
  <si>
    <t>Kompensim suplementar per ish te persekutuarit</t>
  </si>
  <si>
    <t>Kompensim per veteranet e luftes</t>
  </si>
  <si>
    <t>Kompensim suplementar per invalidet e punes</t>
  </si>
  <si>
    <t>Shperblim per ish-ushtaraket</t>
  </si>
  <si>
    <t>Kompensim per deshmoret e luftes</t>
  </si>
  <si>
    <t>Pagesa te parakohshme per minatoret.</t>
  </si>
  <si>
    <t>Pagesa per sherbime mjeksore dhe dentare</t>
  </si>
  <si>
    <t>Pagesa per produkte farmaceutike</t>
  </si>
  <si>
    <t>Kompensim papunesie per personat e siguruar</t>
  </si>
  <si>
    <t>Ndihme ekonomike</t>
  </si>
  <si>
    <t>Pagese paaftesie</t>
  </si>
  <si>
    <t>Transferte per mbulimin e  perqindjeve te normave te interesave bankare</t>
  </si>
  <si>
    <t>Bursa</t>
  </si>
  <si>
    <t>Grante per artistet, producentet e filmave dhe shkrimtaret</t>
  </si>
  <si>
    <t xml:space="preserve">Transferta per Buxhetet familjare dhe individet te paguara nga Institucione te tjera </t>
  </si>
  <si>
    <r>
      <t>T</t>
    </r>
    <r>
      <rPr>
        <b/>
        <sz val="8"/>
        <rFont val="Times New Roman"/>
        <family val="1"/>
      </rPr>
      <t>ransferta per buxhetet familiare dhe individet te paguara nga I.S.SH dhe I.S.K.SH</t>
    </r>
  </si>
  <si>
    <r>
      <t>Sigurim suplementar shteteror per ish-funksionare</t>
    </r>
    <r>
      <rPr>
        <sz val="8"/>
        <rFont val="Times New Roman"/>
        <family val="1"/>
      </rPr>
      <t>t</t>
    </r>
  </si>
  <si>
    <t>Shpenzime per situata te veshtira dhe  per fatekeqesi (te specifikohet)</t>
  </si>
  <si>
    <t>Te tjera transferta tek individet (te specifikohet)</t>
  </si>
  <si>
    <t>Kompensime speciale te tjera (te specifikohet)</t>
  </si>
  <si>
    <t>Grante per familjet per shpenzime funerale (te detajohet me emra)</t>
  </si>
  <si>
    <t>Organizatat nderkombetare te tjera (te detajohet)</t>
  </si>
  <si>
    <r>
      <t xml:space="preserve">Transferime korrente per qeverite e huaja </t>
    </r>
    <r>
      <rPr>
        <sz val="8"/>
        <rFont val="Times New Roman CE"/>
      </rPr>
      <t>(te detajohet)</t>
    </r>
  </si>
  <si>
    <r>
      <t xml:space="preserve">Transferime korrente per institucionet jo-fitimprurese te huaja </t>
    </r>
    <r>
      <rPr>
        <sz val="8"/>
        <rFont val="Times New Roman CE"/>
      </rPr>
      <t>(te detajohet)</t>
    </r>
  </si>
  <si>
    <r>
      <t xml:space="preserve">Te tjera transferime korrente jashte shtetit </t>
    </r>
    <r>
      <rPr>
        <sz val="8"/>
        <rFont val="Times New Roman CE"/>
      </rPr>
      <t>(te detajohet)</t>
    </r>
  </si>
  <si>
    <t>&lt;&lt;PLANIFIKIM MENAXHIM&gt;&gt;</t>
  </si>
  <si>
    <t>&lt;&lt;Arsimi Baze +Parshkollori&gt;&gt;</t>
  </si>
  <si>
    <t>&lt;&lt;Arsimi I Mesem I Pergjithshem&gt;&gt;</t>
  </si>
  <si>
    <t>FUNKSIONI ( SIPAS STRUKTURES)</t>
  </si>
  <si>
    <t xml:space="preserve">Nr. punonjesve </t>
  </si>
  <si>
    <t>Klasa/ Kategoria</t>
  </si>
  <si>
    <t xml:space="preserve">Paga baze </t>
  </si>
  <si>
    <t>shtese kontrate</t>
  </si>
  <si>
    <t>Shtesa per page ( te dhena ne total)</t>
  </si>
  <si>
    <t>Total paga bruto vjetore (000/leke)</t>
  </si>
  <si>
    <t> Fondi I vecante = 5% e totalit (000/leke)</t>
  </si>
  <si>
    <t xml:space="preserve"> Fond page mbi te cilen llogariten sigurimet shoqerore  </t>
  </si>
  <si>
    <t>Fondi per sigurimet shoqerore (000/leke)</t>
  </si>
  <si>
    <t>Totali  fondi I pagave dhe kontributit per sigurimet shoqerore (000/leke)</t>
  </si>
  <si>
    <t>Paga mesatare mujore (bruto)</t>
  </si>
  <si>
    <t>Paga e Grupit/Paga baze</t>
  </si>
  <si>
    <t xml:space="preserve">Vjetersia mesatare </t>
  </si>
  <si>
    <t xml:space="preserve">Paga per Pozicion </t>
  </si>
  <si>
    <t>Fondi VJETOR i pages baze (000/leke)</t>
  </si>
  <si>
    <t xml:space="preserve">Ekzistues </t>
  </si>
  <si>
    <t>ne vite</t>
  </si>
  <si>
    <t>ne leke</t>
  </si>
  <si>
    <t>Niveli I shteses per kushte pune</t>
  </si>
  <si>
    <t>Fondi I pagave per pjesen e shteses per kushte pune ( 000/ leke)</t>
  </si>
  <si>
    <t xml:space="preserve">Niveli i shteses per kualifikim </t>
  </si>
  <si>
    <t xml:space="preserve">Fondi I pagave per pjesen e shteses per kualifikim </t>
  </si>
  <si>
    <t>Niveli I shteses per grade</t>
  </si>
  <si>
    <t xml:space="preserve">Fondi I pagave per pjesen e shteses per grade (000/leke) </t>
  </si>
  <si>
    <t>Shtesa  per punet jasht orarit</t>
  </si>
  <si>
    <t>Fondi I pagave per shtesen per punet jasht orarit (000/leke)</t>
  </si>
  <si>
    <t>Shtesa page te rregulluara me ligje te vecanta</t>
  </si>
  <si>
    <t>Fondi I pages per shtesat e pages te rregulluara me ligje te vecanta (000/leke)</t>
  </si>
  <si>
    <t>Shtesa te tjera</t>
  </si>
  <si>
    <t>Fondi I pages per pjesen e shtesave te tjera</t>
  </si>
  <si>
    <t xml:space="preserve">Total fondi mujor I shtesave te pagave (000/leke) </t>
  </si>
  <si>
    <t>13(12*1)</t>
  </si>
  <si>
    <t>15(14*1)</t>
  </si>
  <si>
    <t>17(16*1)</t>
  </si>
  <si>
    <t>19(18*1)</t>
  </si>
  <si>
    <t>21(20*1)</t>
  </si>
  <si>
    <t>23(22*1)</t>
  </si>
  <si>
    <t>24(13+15+17+19+21+23)</t>
  </si>
  <si>
    <t>26(25*12 Muaj)</t>
  </si>
  <si>
    <t>27(26*5%)</t>
  </si>
  <si>
    <t>29(28*16.7%)</t>
  </si>
  <si>
    <t>30(26+27+29)</t>
  </si>
  <si>
    <t>31(25/1)</t>
  </si>
  <si>
    <t xml:space="preserve">Stafi Politik </t>
  </si>
  <si>
    <t>Zevendesministri</t>
  </si>
  <si>
    <t xml:space="preserve">Sekretare </t>
  </si>
  <si>
    <t>II.</t>
  </si>
  <si>
    <t>Punonjesit me page grupi</t>
  </si>
  <si>
    <t xml:space="preserve">Sekretar i Pergjithshem </t>
  </si>
  <si>
    <t>I-b</t>
  </si>
  <si>
    <t>III-a/1</t>
  </si>
  <si>
    <t>Specialist</t>
  </si>
  <si>
    <t>IV-b</t>
  </si>
  <si>
    <t xml:space="preserve">Punonjes te sistemit te arsimit </t>
  </si>
  <si>
    <t>Drejtor Drejtorie Arsimore</t>
  </si>
  <si>
    <t>Drejtor Zyres (DAR)</t>
  </si>
  <si>
    <t>Pergjegjes Sektori ne DAR</t>
  </si>
  <si>
    <t>Pergjegjes Sektori ne ZA</t>
  </si>
  <si>
    <t>Specialist ne DAR</t>
  </si>
  <si>
    <t>Specialist ne ZA</t>
  </si>
  <si>
    <t>IV-c</t>
  </si>
  <si>
    <t>Per punonjes Shkencor</t>
  </si>
  <si>
    <t xml:space="preserve">Punonjesit sipas klasave </t>
  </si>
  <si>
    <t xml:space="preserve">Pastrues </t>
  </si>
  <si>
    <t>Roje,Arketar</t>
  </si>
  <si>
    <t>Guzhinjer.Sekretar.Llogaritar</t>
  </si>
  <si>
    <t>Punetor mirmbajtje Shofer Magaz.Sek.</t>
  </si>
  <si>
    <t>IV</t>
  </si>
  <si>
    <t>Punetor Bazes prodh, llogaritar</t>
  </si>
  <si>
    <t>V</t>
  </si>
  <si>
    <t>Teknik I mesem</t>
  </si>
  <si>
    <t>VI</t>
  </si>
  <si>
    <t>Shofer autob.Skicogr.Perpun.komjuteri</t>
  </si>
  <si>
    <t>VII</t>
  </si>
  <si>
    <t>Kryetar Dege</t>
  </si>
  <si>
    <t>IX</t>
  </si>
  <si>
    <t>Sportist te Perparesise</t>
  </si>
  <si>
    <t>X</t>
  </si>
  <si>
    <t>Pergjegjes Sekori Finance</t>
  </si>
  <si>
    <t>XI</t>
  </si>
  <si>
    <t>XII</t>
  </si>
  <si>
    <t>Pergjegjes Sekori</t>
  </si>
  <si>
    <t>XIII</t>
  </si>
  <si>
    <t>Drejtor</t>
  </si>
  <si>
    <t>XIV</t>
  </si>
  <si>
    <t xml:space="preserve">Totali </t>
  </si>
  <si>
    <t>Paga baze</t>
  </si>
  <si>
    <t>Shtesa per kushte pune</t>
  </si>
  <si>
    <t>Redaktor Letrar</t>
  </si>
  <si>
    <t>Shtesa per kualifikim</t>
  </si>
  <si>
    <t>Shtesa per grada</t>
  </si>
  <si>
    <t>Shtesa per punet jashte orarit</t>
  </si>
  <si>
    <t xml:space="preserve">Shtesa me ligje te vecanta </t>
  </si>
  <si>
    <t xml:space="preserve">Shtesa te tjera </t>
  </si>
  <si>
    <t xml:space="preserve">Fondi I vecante </t>
  </si>
  <si>
    <t xml:space="preserve">Fondi I Sigurimeve Shoqerore  </t>
  </si>
  <si>
    <t xml:space="preserve">TOTALI FONDIT TE PAGAVE </t>
  </si>
  <si>
    <t>G</t>
  </si>
  <si>
    <t>H</t>
  </si>
  <si>
    <t>J</t>
  </si>
  <si>
    <t>K</t>
  </si>
  <si>
    <t>I-a</t>
  </si>
  <si>
    <t>VIII</t>
  </si>
  <si>
    <t>III.</t>
  </si>
  <si>
    <t>Shpenzime per te tjera materiale dhe sherbime operative</t>
  </si>
  <si>
    <t>09450</t>
  </si>
  <si>
    <t>Lloji i investimit</t>
  </si>
  <si>
    <t>Te tjera transferta tek individet (Shpenzime transporti Rektor dekane)</t>
  </si>
  <si>
    <t>Master shkencor</t>
  </si>
  <si>
    <t>Master Profesional koha plotë</t>
  </si>
  <si>
    <t>Master Profesional koha pjesshme</t>
  </si>
  <si>
    <t>Doktoraturë</t>
  </si>
  <si>
    <t>LLOGARITJA E TE ARDHURAVE</t>
  </si>
  <si>
    <t>I takojnë institucionit</t>
  </si>
  <si>
    <t>Nr</t>
  </si>
  <si>
    <t>Vlera</t>
  </si>
  <si>
    <t>Shtypja e teksteve dhe leksioneve</t>
  </si>
  <si>
    <t>Qendrat ekspirmentale</t>
  </si>
  <si>
    <t>Qeratë</t>
  </si>
  <si>
    <t>Tarifat e shkollimit</t>
  </si>
  <si>
    <t>tarifa</t>
  </si>
  <si>
    <t>Nr.studentëve</t>
  </si>
  <si>
    <t>Tarifa është</t>
  </si>
  <si>
    <t>Shuma tarifave</t>
  </si>
  <si>
    <t>Shuma kuotave</t>
  </si>
  <si>
    <t>Shuma Tarifave të veçanta</t>
  </si>
  <si>
    <t>Libreza Diplloma etj.</t>
  </si>
  <si>
    <t>Fotokopje, vërtetime ,etj.</t>
  </si>
  <si>
    <t>Ne Kollonen 16 do te kopjoni tek "Emertimi I projektit te investimit" llojin e investimit dhe vendoseni per bri cdo projekti, me qellim qe te behet shuma ne permbledhese</t>
  </si>
  <si>
    <t>V.O.Tek llogaritja e të ardhurave tarifat jane pershtatur per universitet. DAR, ZA etj. Te plotesojne ato te ardhura qe krijojne ose te vazhdojne poshte sponsorizimeve</t>
  </si>
  <si>
    <t>&lt;&lt;Arsimi I larte &gt;&gt;</t>
  </si>
  <si>
    <t>602 - 8</t>
  </si>
  <si>
    <t>602 - 6</t>
  </si>
  <si>
    <t>total 8</t>
  </si>
  <si>
    <t>total 6</t>
  </si>
  <si>
    <t>prokuruar</t>
  </si>
  <si>
    <t>parashikim</t>
  </si>
  <si>
    <t>Totali 000 leke</t>
  </si>
  <si>
    <t>Diferenca</t>
  </si>
  <si>
    <t>Fakti 7 mujori</t>
  </si>
  <si>
    <t>Emri mbiemri</t>
  </si>
  <si>
    <t>Shpenzime nga te Ardhurat jashtë limiti</t>
  </si>
  <si>
    <t>09770</t>
  </si>
  <si>
    <t>Master profesional</t>
  </si>
  <si>
    <t>Master Shkencor</t>
  </si>
  <si>
    <t>Program I dytë</t>
  </si>
  <si>
    <t>Program i dytë</t>
  </si>
  <si>
    <t>Tarifa KP program i parë</t>
  </si>
  <si>
    <t>Pagesa e shperblimit orë pedag jashtem KP</t>
  </si>
  <si>
    <t xml:space="preserve">Sekretar shkolle 9-vjec, </t>
  </si>
  <si>
    <t>Drejtori i Drejtorise Ekonomike/Finances/ Nepunesi zbatues</t>
  </si>
  <si>
    <t>10(4+7+9)</t>
  </si>
  <si>
    <t xml:space="preserve">Sekretar i Pergjithshem ne KM </t>
  </si>
  <si>
    <t>Drejtor i shkollës së mesme me mbi 701 nxënës / Drejtor i institutit të nxënësve që nuk shikojnë/ Drejtor i institutit të nxënësve që nuk dëgjojnë/ Drejtor në shkollat me probleme të larta mendore / Drejtor i konvikteve</t>
  </si>
  <si>
    <t xml:space="preserve">Drejtor i shkollës së mesme me 301 deri 700 nxënës </t>
  </si>
  <si>
    <t xml:space="preserve">Drejtor i shkollës së mesme mr deri 300nxënës </t>
  </si>
  <si>
    <t xml:space="preserve">Zv.Drejtor i shkollës së mesme me mbi 701 nxënës / Përgjegjës i bazës prodhuese/ Zv.drejtor i institutit të nxënësve që nuk shikojnë/ që nuk dëgjojnë/ Zv.drejtor në shkollat me probleme të larta mendore/ </t>
  </si>
  <si>
    <t xml:space="preserve">zv. Drejtor i shkollës së mesme me 301 deri 700 nxënës </t>
  </si>
  <si>
    <t xml:space="preserve">zv Drejtor i shkollës së mesme mr deri 300nxënës </t>
  </si>
  <si>
    <t>Drejtor i Qendrës Kulturore të Fëmijëve</t>
  </si>
  <si>
    <t>Drejtor i Shkolles 9 vjecare me mbi 701 nxënës</t>
  </si>
  <si>
    <t>Drejtor i Shkolles 9 vjecare me 301 deri 700 nxënës</t>
  </si>
  <si>
    <t>Drejtor i Shkolles 9 vjecare me deri në 300 nxënës</t>
  </si>
  <si>
    <t>Drejtor i shkollës fillore, klasa I-IV/ Përgjegjës (kryemësues) i shkollës  me klasë kolektive/ Zëvendësdrejtor i shkollës 9-vjeçare/</t>
  </si>
  <si>
    <t>Drejtor i Kopshtit me Ushqim</t>
  </si>
  <si>
    <t>Përgjegjës sektori në Qendren Kulturore të fëmijëve</t>
  </si>
  <si>
    <t>Drejtor i Kopshtit pa Ushqim</t>
  </si>
  <si>
    <t>Mesues Shk. Mesme/ Mësues në institutin e nxënësve që nuk shikojnë/ Mësues në institutin e nxënësve që nuk dëgjojnë/ Mësues në shkollat me probleme të larta mendore</t>
  </si>
  <si>
    <t xml:space="preserve">Instruktor në Qendren Kulturore të fëmijëve </t>
  </si>
  <si>
    <t>Mesues në ciklin e larte të Shk.9 vjecare</t>
  </si>
  <si>
    <t>Mesues në ciklin e ulët të Shk.9 vjecare / Edukator konvikti / Kujdestar konvikti.</t>
  </si>
  <si>
    <t>Edukator në kopshti fëmijësh</t>
  </si>
  <si>
    <t>Mesues në ciklin e ulët të Shk.9 vjecare</t>
  </si>
  <si>
    <t>Paashikuar</t>
  </si>
  <si>
    <t xml:space="preserve">Tavani </t>
  </si>
  <si>
    <t xml:space="preserve">Diferenca </t>
  </si>
  <si>
    <t>Institucioni ____________</t>
  </si>
  <si>
    <t>Rektor (titullar institucioni)</t>
  </si>
  <si>
    <t>Zëvendësrektor, nga kategoria “Profesor”</t>
  </si>
  <si>
    <t>Zëvendësrektor, nga kategoria “Docent”/“Doktor”</t>
  </si>
  <si>
    <t>Dekan nga kategoria “Profesor”</t>
  </si>
  <si>
    <t>Dekan nga kategoria “Docent”/“Doktor”</t>
  </si>
  <si>
    <t>Zëvendësdekan, nga kategoria “Profesor”</t>
  </si>
  <si>
    <t>Zëvendësdekan, nga kategoria “Docent”/“Doktor”</t>
  </si>
  <si>
    <t>Përgjegjës i njësisë bazë nga kategoria “Profesor”</t>
  </si>
  <si>
    <t>Përgjegjës i njësisë bazë nga kategoria “Docent”/“Doktor”</t>
  </si>
  <si>
    <t>Titullar i grupit mësimor-kërkimor nga kategoria “Profesor”</t>
  </si>
  <si>
    <t>Titullar i grupit mësimor-kërkimor nga kategoria “Docent”/“Doktor”</t>
  </si>
  <si>
    <t>Profesor</t>
  </si>
  <si>
    <t>Profesor i asociuar</t>
  </si>
  <si>
    <t>Docent (Doktor)</t>
  </si>
  <si>
    <t>Docent (Master)</t>
  </si>
  <si>
    <t>Lektor i parë/Kërkues i parë</t>
  </si>
  <si>
    <t>Lektor/Kërkues</t>
  </si>
  <si>
    <t xml:space="preserve">PROGRAMI Arsimi I LARTE </t>
  </si>
  <si>
    <t xml:space="preserve">MINISTRIA E ARSIMIT </t>
  </si>
  <si>
    <t>Planifikimi I shpenzimeve mujore kapitale 230-231  per vitin 2018</t>
  </si>
  <si>
    <t>Planifikimi I shpenzimeve mujore zkorente 602-606 per vitin 2018</t>
  </si>
  <si>
    <t>Planifikimi I shpenzimeve mujore Paga e sig shoqerore 2018</t>
  </si>
  <si>
    <t>&lt;&lt;Planifikim Menaxhim &gt;</t>
  </si>
  <si>
    <t>&lt;&lt;Arsimi Baze&gt;&gt;</t>
  </si>
  <si>
    <t>Inv Huaja 301  milion</t>
  </si>
  <si>
    <t>Totali i programit 4</t>
  </si>
  <si>
    <t>Inv Huaja 100  milion</t>
  </si>
  <si>
    <t>Totali i programit 5</t>
  </si>
  <si>
    <t>Totali i programit -1-6</t>
  </si>
  <si>
    <t xml:space="preserve">Drejtoria Planifikimit Buxhetor dhe Investimeve </t>
  </si>
  <si>
    <t>L</t>
  </si>
  <si>
    <t>M</t>
  </si>
  <si>
    <t>N</t>
  </si>
  <si>
    <t>O</t>
  </si>
  <si>
    <t>P</t>
  </si>
  <si>
    <t xml:space="preserve">Fina Huaj + te ardhura </t>
  </si>
  <si>
    <t>&lt;&lt;Kerkim Fondamental dhe Ekselence&gt;</t>
  </si>
  <si>
    <t xml:space="preserve">Programi per Sportit </t>
  </si>
  <si>
    <t>01110</t>
  </si>
  <si>
    <t>09120</t>
  </si>
  <si>
    <t>09230</t>
  </si>
  <si>
    <t>08140</t>
  </si>
  <si>
    <t>Numri i punonjësve të miratuar me ligjin Vjetor buxhetit/ VKM</t>
  </si>
  <si>
    <t>Numri i  punonjësve me kontratë miratuar me Vendim te keshillit te Ministrave</t>
  </si>
  <si>
    <t>Numri i  punonjesve  të miratuar me ligjin vjetor te buxhetit  nr.109/2017</t>
  </si>
  <si>
    <t>MINISTRIA E ARSIMIT  SPORTIT dhe Rinise</t>
  </si>
  <si>
    <t>Bashkimi Evropian</t>
  </si>
  <si>
    <t>"Zhvillimi dhe aplikimi i një sistemi të bazuar në procese oksidimi të avancuar për trajtimin e ujërave të ndotura spitalore me qëllim që të largohen komponimet farmaceutike me qëndrueshmëri të lartë në  mjedis ujor-PhaRem"</t>
  </si>
  <si>
    <t>"Krijimi i Klubeve të Biznesit për ngritjen e sipërmarrjes në zonën e bregdetit-Business Clubs"</t>
  </si>
  <si>
    <t>586300-EPP-2017-ES-EPPKA2-CBHE-SP</t>
  </si>
  <si>
    <t>"Zhvillimi i kompetencave të mësuesve
për një sistem gjithëpërfshirës të në Shqipëri-TEAVET"</t>
  </si>
  <si>
    <t>10111136</t>
  </si>
  <si>
    <t>Universiteti"ismail Qemali Vlore</t>
  </si>
  <si>
    <t xml:space="preserve">Universiteti"Ismail Qemali"Vlore </t>
  </si>
  <si>
    <t>AVJOLA CAKO</t>
  </si>
  <si>
    <t>MIRELA  DUKA</t>
  </si>
  <si>
    <t xml:space="preserve">te trasheguara nga viti I meparshem </t>
  </si>
  <si>
    <t xml:space="preserve">Bashkefinanvim Projekti PhaRem Paisje </t>
  </si>
  <si>
    <t>001</t>
  </si>
  <si>
    <t>06</t>
  </si>
  <si>
    <t>Ngritje Laboratoresh per kerkimin Fshp</t>
  </si>
  <si>
    <t>Rikonstruksion tualete ;biblioteka,Rektorati,hidroizolim</t>
  </si>
  <si>
    <t>Fond Bibloteke</t>
  </si>
  <si>
    <t>Pajisje elektronike</t>
  </si>
  <si>
    <t xml:space="preserve">              </t>
  </si>
  <si>
    <t xml:space="preserve">Blerje Inventari ekonomik </t>
  </si>
  <si>
    <t>Ngritje Godine e re FSHP</t>
  </si>
  <si>
    <t xml:space="preserve">financim I brendshem </t>
  </si>
  <si>
    <t xml:space="preserve">Projekti I huaj afrimed </t>
  </si>
  <si>
    <t>"Pasqyra Nr.3: Permbledhese e Pagave" 2020</t>
  </si>
  <si>
    <t xml:space="preserve">Pagesa shkrim dhe hartim projektesh </t>
  </si>
  <si>
    <t xml:space="preserve">  PBA 2020</t>
  </si>
  <si>
    <t>Tabela nr.  1, Plani I deajuar I inevestimeve per vitin 2020 (ku jane perfshire Financimi Brendshem si dhe Finacimi Huaj)</t>
  </si>
  <si>
    <t>Mbikqyres Godina e Re,Salla ,Rikonstruksionetdhe  kolaudim</t>
  </si>
  <si>
    <t>Rehabilitim godina C kati nen toke</t>
  </si>
  <si>
    <t xml:space="preserve">Ngritje Laboratoresh </t>
  </si>
  <si>
    <t xml:space="preserve">Arkiva dixhitale </t>
  </si>
  <si>
    <t>Ndertim rampe FE</t>
  </si>
  <si>
    <t xml:space="preserve">TOTALI </t>
  </si>
  <si>
    <t xml:space="preserve">Bashkefinanvim Projekti Afrimed Paisje </t>
  </si>
  <si>
    <t>PBA 2020</t>
  </si>
  <si>
    <t>Financimi deri ne fund te 2019</t>
  </si>
  <si>
    <t>Kosto lokale + TVSH
deri 2019</t>
  </si>
  <si>
    <t>Shpenz. e Pritshm. per v. 2020</t>
  </si>
  <si>
    <t>Kosto lokale + TVSH 2020</t>
  </si>
  <si>
    <t>Kerkesa per vitin 2020</t>
  </si>
  <si>
    <t>Kosto lokale + TVSH</t>
  </si>
  <si>
    <t xml:space="preserve">Kerkesa per </t>
  </si>
  <si>
    <t xml:space="preserve">Kosto lokale + TVSH </t>
  </si>
  <si>
    <t xml:space="preserve">Kerkesa per vitin </t>
  </si>
  <si>
    <t xml:space="preserve">Per tu financuar pas vitit </t>
  </si>
  <si>
    <t>ALB-18/0003</t>
  </si>
  <si>
    <t xml:space="preserve">Strengthing maritime education in Albania and review gaps and needs in the Albania maritime sector </t>
  </si>
  <si>
    <t>598465-EPP-1-2018-1-ME-EPPKA2-CBHE-SP</t>
  </si>
  <si>
    <t>"Reforming doctoral studies in Montenegro and Albania"</t>
  </si>
  <si>
    <t>EASME/EMFF/2017/1,2,12/S4/01/S120,789059</t>
  </si>
  <si>
    <t>"Algal Forest Restoration in the Mediterranean Sea"</t>
  </si>
  <si>
    <t>2018-2571/001-001</t>
  </si>
  <si>
    <t>Capacity building for Blue Growth and curriculum development of Marine Fishery in Albania</t>
  </si>
  <si>
    <t>ITALME462 SESC</t>
  </si>
  <si>
    <t>Smart Energy for Smart City</t>
  </si>
  <si>
    <t>Transnational pArks and Gardens Resources in Adritaic and Ionian Tourist Marketplace</t>
  </si>
  <si>
    <t>viti 2020</t>
  </si>
  <si>
    <t>Fonde per procedurat 2019</t>
  </si>
  <si>
    <t xml:space="preserve">fakt </t>
  </si>
  <si>
    <t>Blerje mjete didaktike per Dep.Kimise,Biologjise dhe Infermierise</t>
  </si>
  <si>
    <t>Sherbime te tjera (international,open day ,aktivitete)</t>
  </si>
  <si>
    <t>Shpenzime per aktivitete sociale per studentet</t>
  </si>
  <si>
    <t xml:space="preserve">        &lt;&lt;Kerkimi Shkencor 09770&gt;&gt;</t>
  </si>
  <si>
    <t xml:space="preserve">        &lt;&lt;Arsimi Larte 09450 &gt;&gt;</t>
  </si>
  <si>
    <t xml:space="preserve">         &lt;&lt;Arsimi I Mesem I Pergjithshem 09230 &gt;&gt;</t>
  </si>
  <si>
    <t xml:space="preserve">          &lt;&lt;Arsimi Baze +Parshkollori  09120 &gt;&gt;</t>
  </si>
  <si>
    <t xml:space="preserve">                    &lt;&lt;PLANIFIKIM MENAXHIM&gt;&gt;</t>
  </si>
  <si>
    <t xml:space="preserve">                       &lt;&lt;Ministria &gt;&gt;</t>
  </si>
  <si>
    <t>Drejtori i Drejtorise Ekonomike</t>
  </si>
  <si>
    <t xml:space="preserve">         &lt;&lt;Programi I Sportit '09770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</si>
</sst>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43" formatCode="_(* #,##0.00_);_(* \(#,##0.00\);_(* &quot;-&quot;??_);_(@_)"/>
    <numFmt numFmtId="164" formatCode="#,##0.0"/>
    <numFmt numFmtId="165" formatCode="mmmm\ d\,\ yyyy"/>
    <numFmt numFmtId="166" formatCode="0.0"/>
    <numFmt numFmtId="167" formatCode="0.0000"/>
    <numFmt numFmtId="168" formatCode="#,##0.000"/>
    <numFmt numFmtId="169" formatCode="00"/>
    <numFmt numFmtId="170" formatCode="0000"/>
    <numFmt numFmtId="171" formatCode="_-* #,##0.00_L_e_k_-;\-* #,##0.00_L_e_k_-;_-* &quot;-&quot;??_L_e_k_-;_-@_-"/>
    <numFmt numFmtId="172" formatCode="0.0%"/>
    <numFmt numFmtId="173" formatCode="_(* #,##0_);_(* \(#,##0\);_(* &quot;-&quot;??_);_(@_)"/>
  </numFmts>
  <fonts count="9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 CE"/>
      <charset val="238"/>
    </font>
    <font>
      <sz val="8"/>
      <name val="Times New Roman CE"/>
      <charset val="238"/>
    </font>
    <font>
      <b/>
      <i/>
      <sz val="10"/>
      <name val="Times New Roman CE"/>
      <charset val="238"/>
    </font>
    <font>
      <i/>
      <sz val="10"/>
      <name val="Times New Roman CE"/>
      <charset val="238"/>
    </font>
    <font>
      <b/>
      <i/>
      <sz val="8"/>
      <name val="Arial"/>
      <family val="2"/>
    </font>
    <font>
      <i/>
      <sz val="8"/>
      <name val="Times New Roman CE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Times New Roman CE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10"/>
      <name val="Times New Roman CE"/>
      <charset val="238"/>
    </font>
    <font>
      <b/>
      <i/>
      <sz val="8"/>
      <name val="Times New Roman CE"/>
    </font>
    <font>
      <i/>
      <sz val="10"/>
      <name val="Arial"/>
      <family val="2"/>
    </font>
    <font>
      <b/>
      <i/>
      <sz val="10"/>
      <name val="Times New Roman CE"/>
    </font>
    <font>
      <b/>
      <sz val="8"/>
      <name val="Times New Roman CE"/>
    </font>
    <font>
      <sz val="8"/>
      <name val="Times New Roman CE"/>
    </font>
    <font>
      <sz val="8"/>
      <color indexed="8"/>
      <name val="Times New Roman CE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7"/>
      <color indexed="62"/>
      <name val="Arial"/>
      <family val="2"/>
    </font>
    <font>
      <b/>
      <sz val="7"/>
      <color indexed="62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7"/>
      <color indexed="62"/>
      <name val="Arial"/>
      <family val="2"/>
    </font>
    <font>
      <b/>
      <sz val="7"/>
      <color indexed="12"/>
      <name val="Arial"/>
      <family val="2"/>
    </font>
    <font>
      <b/>
      <sz val="7"/>
      <color indexed="62"/>
      <name val="Times New Roman"/>
      <family val="1"/>
    </font>
    <font>
      <sz val="7"/>
      <name val="Times New Roman"/>
      <family val="1"/>
    </font>
    <font>
      <b/>
      <sz val="8"/>
      <color indexed="62"/>
      <name val="Arial"/>
      <family val="2"/>
    </font>
    <font>
      <b/>
      <sz val="12"/>
      <name val="Times New Roman CE"/>
    </font>
    <font>
      <i/>
      <sz val="12"/>
      <name val="Times New Roman CE"/>
      <charset val="238"/>
    </font>
    <font>
      <sz val="12"/>
      <name val="Arial"/>
      <family val="2"/>
    </font>
    <font>
      <sz val="10"/>
      <name val="Times New Roman"/>
      <family val="1"/>
    </font>
    <font>
      <sz val="11"/>
      <name val="Times New Roman CE"/>
      <charset val="238"/>
    </font>
    <font>
      <sz val="11"/>
      <name val="Arial"/>
      <family val="2"/>
    </font>
    <font>
      <sz val="11"/>
      <name val="Times New Roman CE"/>
    </font>
    <font>
      <b/>
      <sz val="11"/>
      <name val="Times New Roman CE"/>
    </font>
    <font>
      <b/>
      <i/>
      <sz val="12"/>
      <name val="Times New Roman CE"/>
    </font>
    <font>
      <b/>
      <i/>
      <sz val="8"/>
      <name val="Times New Roman CE"/>
      <charset val="238"/>
    </font>
    <font>
      <i/>
      <sz val="8"/>
      <name val="Times New Roman CE"/>
    </font>
    <font>
      <i/>
      <sz val="8"/>
      <name val="Arial"/>
      <family val="2"/>
    </font>
    <font>
      <sz val="12"/>
      <name val="Times New Roman CE"/>
      <charset val="238"/>
    </font>
    <font>
      <b/>
      <i/>
      <sz val="7"/>
      <name val="Times New Roman CE"/>
      <charset val="238"/>
    </font>
    <font>
      <b/>
      <sz val="7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62"/>
      <name val="Arial Narrow"/>
      <family val="2"/>
    </font>
    <font>
      <sz val="8"/>
      <color indexed="62"/>
      <name val="Arial"/>
      <family val="2"/>
    </font>
    <font>
      <sz val="8"/>
      <color theme="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i/>
      <sz val="9"/>
      <name val="Calibri"/>
      <family val="2"/>
    </font>
    <font>
      <b/>
      <i/>
      <sz val="14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6"/>
      <name val="Times New Roman"/>
      <family val="1"/>
    </font>
    <font>
      <sz val="11"/>
      <color theme="1"/>
      <name val="Times New Roman"/>
      <family val="1"/>
    </font>
    <font>
      <sz val="10"/>
      <name val="Arial"/>
      <family val="2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Times New Roman CE"/>
      <charset val="238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0"/>
      <color theme="1"/>
      <name val="Times New Roman CE"/>
      <charset val="238"/>
    </font>
    <font>
      <b/>
      <i/>
      <sz val="10"/>
      <color theme="1"/>
      <name val="Times New Roman CE"/>
      <charset val="238"/>
    </font>
    <font>
      <i/>
      <sz val="8"/>
      <color theme="1"/>
      <name val="Times New Roman CE"/>
      <charset val="238"/>
    </font>
    <font>
      <b/>
      <i/>
      <u/>
      <sz val="10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32"/>
      </patternFill>
    </fill>
    <fill>
      <patternFill patternType="solid">
        <fgColor indexed="22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32"/>
      </patternFill>
    </fill>
    <fill>
      <patternFill patternType="lightGray">
        <fgColor indexed="41"/>
      </patternFill>
    </fill>
    <fill>
      <patternFill patternType="solid">
        <fgColor indexed="42"/>
        <bgColor indexed="9"/>
      </patternFill>
    </fill>
    <fill>
      <patternFill patternType="lightGray">
        <fgColor indexed="22"/>
      </patternFill>
    </fill>
    <fill>
      <patternFill patternType="lightGray">
        <fgColor indexed="44"/>
        <bgColor indexed="9"/>
      </patternFill>
    </fill>
    <fill>
      <patternFill patternType="lightGray">
        <fgColor indexed="44"/>
      </patternFill>
    </fill>
    <fill>
      <patternFill patternType="lightGray">
        <fgColor indexed="42"/>
      </patternFill>
    </fill>
    <fill>
      <patternFill patternType="gray125">
        <fgColor indexed="42"/>
      </patternFill>
    </fill>
    <fill>
      <patternFill patternType="gray125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mediumGray">
        <fgColor indexed="42"/>
        <bgColor indexed="11"/>
      </patternFill>
    </fill>
    <fill>
      <patternFill patternType="darkGray">
        <fgColor indexed="41"/>
      </patternFill>
    </fill>
    <fill>
      <patternFill patternType="solid">
        <fgColor indexed="22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1"/>
        <bgColor theme="0" tint="-4.9989318521683403E-2"/>
      </patternFill>
    </fill>
    <fill>
      <patternFill patternType="solid">
        <fgColor theme="0" tint="-4.9989318521683403E-2"/>
        <bgColor indexed="3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indexed="22"/>
        <bgColor theme="6" tint="0.5999938962981048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5" tint="0.79998168889431442"/>
        <bgColor indexed="64"/>
      </patternFill>
    </fill>
    <fill>
      <patternFill patternType="lightGray">
        <fgColor indexed="44"/>
        <bgColor indexed="51"/>
      </patternFill>
    </fill>
    <fill>
      <patternFill patternType="lightGray">
        <fgColor indexed="44"/>
        <bgColor indexed="13"/>
      </patternFill>
    </fill>
    <fill>
      <patternFill patternType="lightGray">
        <fgColor indexed="44"/>
        <bgColor indexed="43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27"/>
        <bgColor indexed="9"/>
      </patternFill>
    </fill>
  </fills>
  <borders count="20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164" fontId="6" fillId="0" borderId="0" applyFill="0" applyBorder="0" applyAlignment="0" applyProtection="0"/>
    <xf numFmtId="3" fontId="6" fillId="0" borderId="0" applyFill="0" applyBorder="0" applyAlignment="0" applyProtection="0"/>
    <xf numFmtId="5" fontId="6" fillId="0" borderId="0" applyFill="0" applyBorder="0" applyAlignment="0" applyProtection="0"/>
    <xf numFmtId="165" fontId="6" fillId="0" borderId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6" fillId="0" borderId="0" applyFill="0" applyBorder="0" applyAlignment="0" applyProtection="0"/>
    <xf numFmtId="0" fontId="6" fillId="0" borderId="1" applyNumberFormat="0" applyFill="0" applyAlignment="0" applyProtection="0"/>
    <xf numFmtId="0" fontId="6" fillId="0" borderId="0"/>
    <xf numFmtId="171" fontId="6" fillId="0" borderId="0" applyFont="0" applyFill="0" applyBorder="0" applyAlignment="0" applyProtection="0"/>
    <xf numFmtId="164" fontId="6" fillId="0" borderId="0" applyFill="0" applyBorder="0" applyAlignment="0" applyProtection="0"/>
    <xf numFmtId="0" fontId="4" fillId="0" borderId="0"/>
    <xf numFmtId="0" fontId="6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8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84" fillId="0" borderId="0"/>
    <xf numFmtId="164" fontId="6" fillId="0" borderId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525">
    <xf numFmtId="0" fontId="0" fillId="0" borderId="0" xfId="0"/>
    <xf numFmtId="0" fontId="9" fillId="0" borderId="2" xfId="0" applyFont="1" applyBorder="1"/>
    <xf numFmtId="0" fontId="9" fillId="2" borderId="3" xfId="0" applyFont="1" applyFill="1" applyBorder="1"/>
    <xf numFmtId="0" fontId="9" fillId="2" borderId="4" xfId="0" applyFont="1" applyFill="1" applyBorder="1"/>
    <xf numFmtId="0" fontId="9" fillId="0" borderId="5" xfId="0" applyFont="1" applyBorder="1"/>
    <xf numFmtId="0" fontId="9" fillId="2" borderId="5" xfId="0" applyFont="1" applyFill="1" applyBorder="1"/>
    <xf numFmtId="0" fontId="9" fillId="2" borderId="6" xfId="0" applyFont="1" applyFill="1" applyBorder="1"/>
    <xf numFmtId="0" fontId="11" fillId="0" borderId="2" xfId="0" applyFont="1" applyBorder="1"/>
    <xf numFmtId="0" fontId="6" fillId="0" borderId="3" xfId="0" applyFont="1" applyBorder="1"/>
    <xf numFmtId="0" fontId="11" fillId="2" borderId="2" xfId="0" applyFont="1" applyFill="1" applyBorder="1"/>
    <xf numFmtId="0" fontId="11" fillId="2" borderId="7" xfId="0" applyFont="1" applyFill="1" applyBorder="1"/>
    <xf numFmtId="0" fontId="12" fillId="2" borderId="8" xfId="0" applyFont="1" applyFill="1" applyBorder="1"/>
    <xf numFmtId="0" fontId="12" fillId="2" borderId="3" xfId="0" applyFont="1" applyFill="1" applyBorder="1"/>
    <xf numFmtId="0" fontId="12" fillId="2" borderId="9" xfId="0" applyFont="1" applyFill="1" applyBorder="1"/>
    <xf numFmtId="0" fontId="14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Continuous"/>
    </xf>
    <xf numFmtId="0" fontId="6" fillId="0" borderId="0" xfId="0" applyFont="1" applyBorder="1"/>
    <xf numFmtId="0" fontId="9" fillId="0" borderId="0" xfId="0" applyFont="1" applyBorder="1"/>
    <xf numFmtId="0" fontId="14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 applyBorder="1"/>
    <xf numFmtId="0" fontId="11" fillId="0" borderId="0" xfId="0" applyFont="1" applyBorder="1"/>
    <xf numFmtId="0" fontId="11" fillId="2" borderId="0" xfId="0" applyFont="1" applyFill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Border="1"/>
    <xf numFmtId="0" fontId="12" fillId="0" borderId="16" xfId="0" applyFont="1" applyBorder="1"/>
    <xf numFmtId="0" fontId="12" fillId="2" borderId="18" xfId="0" applyFont="1" applyFill="1" applyBorder="1"/>
    <xf numFmtId="0" fontId="14" fillId="0" borderId="19" xfId="0" applyFont="1" applyBorder="1" applyAlignment="1">
      <alignment horizontal="center"/>
    </xf>
    <xf numFmtId="0" fontId="12" fillId="2" borderId="17" xfId="0" applyFont="1" applyFill="1" applyBorder="1"/>
    <xf numFmtId="0" fontId="9" fillId="0" borderId="20" xfId="0" applyFont="1" applyBorder="1"/>
    <xf numFmtId="0" fontId="9" fillId="2" borderId="20" xfId="0" applyFont="1" applyFill="1" applyBorder="1"/>
    <xf numFmtId="0" fontId="6" fillId="0" borderId="17" xfId="0" applyFont="1" applyBorder="1"/>
    <xf numFmtId="0" fontId="9" fillId="2" borderId="17" xfId="0" applyFont="1" applyFill="1" applyBorder="1"/>
    <xf numFmtId="0" fontId="11" fillId="0" borderId="21" xfId="0" applyFont="1" applyBorder="1"/>
    <xf numFmtId="0" fontId="9" fillId="0" borderId="21" xfId="0" applyFont="1" applyBorder="1"/>
    <xf numFmtId="0" fontId="11" fillId="2" borderId="21" xfId="0" applyFont="1" applyFill="1" applyBorder="1"/>
    <xf numFmtId="0" fontId="9" fillId="2" borderId="22" xfId="0" applyFont="1" applyFill="1" applyBorder="1"/>
    <xf numFmtId="0" fontId="11" fillId="2" borderId="0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center"/>
    </xf>
    <xf numFmtId="0" fontId="9" fillId="2" borderId="23" xfId="0" applyFont="1" applyFill="1" applyBorder="1"/>
    <xf numFmtId="0" fontId="12" fillId="2" borderId="24" xfId="0" applyFont="1" applyFill="1" applyBorder="1"/>
    <xf numFmtId="0" fontId="12" fillId="2" borderId="25" xfId="0" applyFont="1" applyFill="1" applyBorder="1"/>
    <xf numFmtId="0" fontId="11" fillId="2" borderId="26" xfId="0" applyFont="1" applyFill="1" applyBorder="1"/>
    <xf numFmtId="0" fontId="12" fillId="2" borderId="22" xfId="0" applyFont="1" applyFill="1" applyBorder="1"/>
    <xf numFmtId="0" fontId="12" fillId="2" borderId="20" xfId="0" applyFont="1" applyFill="1" applyBorder="1"/>
    <xf numFmtId="0" fontId="12" fillId="2" borderId="23" xfId="0" applyFont="1" applyFill="1" applyBorder="1"/>
    <xf numFmtId="0" fontId="14" fillId="3" borderId="13" xfId="0" applyFont="1" applyFill="1" applyBorder="1" applyAlignment="1">
      <alignment horizontal="center"/>
    </xf>
    <xf numFmtId="0" fontId="6" fillId="0" borderId="0" xfId="16" applyBorder="1"/>
    <xf numFmtId="0" fontId="9" fillId="0" borderId="0" xfId="15" applyFont="1" applyBorder="1"/>
    <xf numFmtId="0" fontId="6" fillId="0" borderId="0" xfId="19"/>
    <xf numFmtId="3" fontId="20" fillId="0" borderId="0" xfId="19" applyNumberFormat="1" applyFont="1" applyBorder="1"/>
    <xf numFmtId="3" fontId="18" fillId="0" borderId="0" xfId="19" applyNumberFormat="1" applyFont="1" applyBorder="1"/>
    <xf numFmtId="0" fontId="18" fillId="0" borderId="0" xfId="19" applyFont="1"/>
    <xf numFmtId="3" fontId="18" fillId="0" borderId="0" xfId="19" applyNumberFormat="1" applyFont="1" applyBorder="1" applyAlignment="1">
      <alignment horizontal="center"/>
    </xf>
    <xf numFmtId="3" fontId="18" fillId="0" borderId="28" xfId="19" applyNumberFormat="1" applyFont="1" applyBorder="1" applyAlignment="1">
      <alignment horizontal="center"/>
    </xf>
    <xf numFmtId="3" fontId="18" fillId="0" borderId="29" xfId="19" applyNumberFormat="1" applyFont="1" applyBorder="1" applyAlignment="1">
      <alignment horizontal="center"/>
    </xf>
    <xf numFmtId="3" fontId="18" fillId="0" borderId="14" xfId="19" applyNumberFormat="1" applyFont="1" applyBorder="1" applyAlignment="1">
      <alignment horizontal="center"/>
    </xf>
    <xf numFmtId="0" fontId="18" fillId="0" borderId="0" xfId="19" applyFont="1" applyAlignment="1">
      <alignment horizontal="center"/>
    </xf>
    <xf numFmtId="3" fontId="18" fillId="0" borderId="21" xfId="19" applyNumberFormat="1" applyFont="1" applyBorder="1"/>
    <xf numFmtId="3" fontId="18" fillId="0" borderId="30" xfId="19" applyNumberFormat="1" applyFont="1" applyBorder="1"/>
    <xf numFmtId="3" fontId="18" fillId="0" borderId="31" xfId="19" applyNumberFormat="1" applyFont="1" applyBorder="1"/>
    <xf numFmtId="3" fontId="18" fillId="0" borderId="32" xfId="19" applyNumberFormat="1" applyFont="1" applyBorder="1"/>
    <xf numFmtId="3" fontId="18" fillId="0" borderId="26" xfId="19" applyNumberFormat="1" applyFont="1" applyBorder="1"/>
    <xf numFmtId="3" fontId="18" fillId="0" borderId="0" xfId="19" applyNumberFormat="1" applyFont="1"/>
    <xf numFmtId="3" fontId="20" fillId="0" borderId="0" xfId="19" applyNumberFormat="1" applyFont="1"/>
    <xf numFmtId="49" fontId="21" fillId="0" borderId="15" xfId="19" applyNumberFormat="1" applyFont="1" applyBorder="1" applyAlignment="1">
      <alignment horizontal="center" wrapText="1"/>
    </xf>
    <xf numFmtId="49" fontId="21" fillId="0" borderId="0" xfId="19" applyNumberFormat="1" applyFont="1" applyBorder="1" applyAlignment="1">
      <alignment horizontal="center"/>
    </xf>
    <xf numFmtId="49" fontId="21" fillId="0" borderId="0" xfId="19" applyNumberFormat="1" applyFont="1" applyAlignment="1">
      <alignment horizontal="center"/>
    </xf>
    <xf numFmtId="3" fontId="20" fillId="0" borderId="36" xfId="19" applyNumberFormat="1" applyFont="1" applyBorder="1"/>
    <xf numFmtId="3" fontId="18" fillId="0" borderId="36" xfId="19" applyNumberFormat="1" applyFont="1" applyBorder="1"/>
    <xf numFmtId="0" fontId="14" fillId="2" borderId="30" xfId="0" applyFont="1" applyFill="1" applyBorder="1"/>
    <xf numFmtId="0" fontId="9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2" fillId="2" borderId="40" xfId="0" applyFont="1" applyFill="1" applyBorder="1"/>
    <xf numFmtId="0" fontId="12" fillId="2" borderId="41" xfId="0" applyFont="1" applyFill="1" applyBorder="1"/>
    <xf numFmtId="0" fontId="9" fillId="2" borderId="21" xfId="0" applyFont="1" applyFill="1" applyBorder="1"/>
    <xf numFmtId="0" fontId="9" fillId="2" borderId="9" xfId="0" applyFont="1" applyFill="1" applyBorder="1"/>
    <xf numFmtId="0" fontId="11" fillId="2" borderId="7" xfId="0" applyFont="1" applyFill="1" applyBorder="1" applyAlignment="1">
      <alignment horizontal="centerContinuous"/>
    </xf>
    <xf numFmtId="0" fontId="12" fillId="2" borderId="7" xfId="0" applyFont="1" applyFill="1" applyBorder="1" applyAlignment="1">
      <alignment horizontal="centerContinuous"/>
    </xf>
    <xf numFmtId="0" fontId="6" fillId="0" borderId="14" xfId="15" applyFont="1" applyBorder="1"/>
    <xf numFmtId="0" fontId="9" fillId="0" borderId="14" xfId="15" applyFont="1" applyBorder="1"/>
    <xf numFmtId="0" fontId="6" fillId="0" borderId="30" xfId="16" applyBorder="1"/>
    <xf numFmtId="0" fontId="6" fillId="0" borderId="32" xfId="15" applyFont="1" applyBorder="1"/>
    <xf numFmtId="0" fontId="6" fillId="0" borderId="32" xfId="16" applyBorder="1"/>
    <xf numFmtId="3" fontId="20" fillId="0" borderId="2" xfId="19" applyNumberFormat="1" applyFont="1" applyBorder="1"/>
    <xf numFmtId="3" fontId="20" fillId="0" borderId="3" xfId="19" applyNumberFormat="1" applyFont="1" applyBorder="1"/>
    <xf numFmtId="3" fontId="18" fillId="0" borderId="3" xfId="19" applyNumberFormat="1" applyFont="1" applyBorder="1"/>
    <xf numFmtId="0" fontId="6" fillId="0" borderId="9" xfId="19" applyBorder="1"/>
    <xf numFmtId="3" fontId="18" fillId="0" borderId="2" xfId="19" applyNumberFormat="1" applyFont="1" applyBorder="1" applyAlignment="1">
      <alignment horizontal="center"/>
    </xf>
    <xf numFmtId="3" fontId="18" fillId="0" borderId="2" xfId="19" applyNumberFormat="1" applyFont="1" applyBorder="1"/>
    <xf numFmtId="0" fontId="18" fillId="0" borderId="7" xfId="19" applyFont="1" applyBorder="1"/>
    <xf numFmtId="3" fontId="18" fillId="0" borderId="4" xfId="19" applyNumberFormat="1" applyFont="1" applyBorder="1"/>
    <xf numFmtId="3" fontId="18" fillId="0" borderId="5" xfId="19" applyNumberFormat="1" applyFont="1" applyBorder="1"/>
    <xf numFmtId="3" fontId="18" fillId="0" borderId="42" xfId="19" applyNumberFormat="1" applyFont="1" applyBorder="1"/>
    <xf numFmtId="0" fontId="18" fillId="0" borderId="6" xfId="19" applyFont="1" applyBorder="1"/>
    <xf numFmtId="0" fontId="6" fillId="0" borderId="0" xfId="17"/>
    <xf numFmtId="0" fontId="9" fillId="0" borderId="14" xfId="17" applyFont="1" applyBorder="1" applyAlignment="1">
      <alignment horizontal="center"/>
    </xf>
    <xf numFmtId="0" fontId="14" fillId="2" borderId="30" xfId="17" applyFont="1" applyFill="1" applyBorder="1"/>
    <xf numFmtId="0" fontId="14" fillId="0" borderId="14" xfId="0" applyFont="1" applyBorder="1" applyAlignment="1">
      <alignment horizontal="center"/>
    </xf>
    <xf numFmtId="0" fontId="9" fillId="0" borderId="0" xfId="17" applyFont="1" applyBorder="1" applyAlignment="1">
      <alignment horizontal="center"/>
    </xf>
    <xf numFmtId="0" fontId="14" fillId="2" borderId="45" xfId="0" applyFont="1" applyFill="1" applyBorder="1" applyAlignment="1">
      <alignment horizontal="center"/>
    </xf>
    <xf numFmtId="0" fontId="6" fillId="0" borderId="0" xfId="15" applyFont="1" applyBorder="1"/>
    <xf numFmtId="0" fontId="14" fillId="2" borderId="14" xfId="17" applyFont="1" applyFill="1" applyBorder="1"/>
    <xf numFmtId="3" fontId="18" fillId="0" borderId="47" xfId="19" applyNumberFormat="1" applyFont="1" applyBorder="1"/>
    <xf numFmtId="3" fontId="18" fillId="0" borderId="48" xfId="19" applyNumberFormat="1" applyFont="1" applyBorder="1"/>
    <xf numFmtId="3" fontId="18" fillId="0" borderId="49" xfId="19" applyNumberFormat="1" applyFont="1" applyBorder="1"/>
    <xf numFmtId="0" fontId="22" fillId="0" borderId="8" xfId="0" applyFont="1" applyFill="1" applyBorder="1" applyAlignment="1"/>
    <xf numFmtId="0" fontId="22" fillId="0" borderId="3" xfId="0" applyFont="1" applyFill="1" applyBorder="1" applyAlignment="1"/>
    <xf numFmtId="0" fontId="22" fillId="0" borderId="24" xfId="0" applyFont="1" applyFill="1" applyBorder="1" applyAlignment="1"/>
    <xf numFmtId="0" fontId="22" fillId="0" borderId="17" xfId="0" applyFont="1" applyFill="1" applyBorder="1" applyAlignment="1"/>
    <xf numFmtId="0" fontId="14" fillId="3" borderId="14" xfId="0" applyFont="1" applyFill="1" applyBorder="1" applyAlignment="1">
      <alignment horizontal="center"/>
    </xf>
    <xf numFmtId="0" fontId="12" fillId="2" borderId="51" xfId="0" applyFont="1" applyFill="1" applyBorder="1"/>
    <xf numFmtId="0" fontId="18" fillId="0" borderId="14" xfId="0" applyFont="1" applyBorder="1"/>
    <xf numFmtId="0" fontId="18" fillId="0" borderId="30" xfId="0" applyFont="1" applyBorder="1"/>
    <xf numFmtId="0" fontId="18" fillId="0" borderId="32" xfId="0" applyFont="1" applyBorder="1"/>
    <xf numFmtId="0" fontId="18" fillId="0" borderId="52" xfId="0" applyFont="1" applyBorder="1"/>
    <xf numFmtId="0" fontId="18" fillId="0" borderId="29" xfId="0" applyFont="1" applyBorder="1"/>
    <xf numFmtId="3" fontId="19" fillId="0" borderId="0" xfId="12" applyNumberFormat="1" applyFont="1" applyFill="1" applyBorder="1" applyAlignment="1">
      <alignment horizontal="left"/>
    </xf>
    <xf numFmtId="0" fontId="6" fillId="0" borderId="0" xfId="0" applyFont="1"/>
    <xf numFmtId="0" fontId="19" fillId="0" borderId="0" xfId="0" applyFont="1"/>
    <xf numFmtId="3" fontId="24" fillId="0" borderId="0" xfId="19" applyNumberFormat="1" applyFont="1" applyBorder="1" applyAlignment="1">
      <alignment horizontal="center"/>
    </xf>
    <xf numFmtId="3" fontId="25" fillId="0" borderId="0" xfId="19" applyNumberFormat="1" applyFont="1" applyBorder="1" applyAlignment="1">
      <alignment horizontal="center"/>
    </xf>
    <xf numFmtId="3" fontId="25" fillId="0" borderId="14" xfId="19" applyNumberFormat="1" applyFont="1" applyBorder="1" applyAlignment="1">
      <alignment horizontal="center"/>
    </xf>
    <xf numFmtId="3" fontId="24" fillId="0" borderId="31" xfId="19" applyNumberFormat="1" applyFont="1" applyBorder="1"/>
    <xf numFmtId="3" fontId="25" fillId="0" borderId="31" xfId="19" applyNumberFormat="1" applyFont="1" applyBorder="1"/>
    <xf numFmtId="3" fontId="25" fillId="0" borderId="32" xfId="19" applyNumberFormat="1" applyFont="1" applyBorder="1"/>
    <xf numFmtId="3" fontId="24" fillId="0" borderId="0" xfId="19" applyNumberFormat="1" applyFont="1" applyBorder="1"/>
    <xf numFmtId="3" fontId="24" fillId="0" borderId="0" xfId="19" applyNumberFormat="1" applyFont="1"/>
    <xf numFmtId="3" fontId="20" fillId="0" borderId="24" xfId="19" applyNumberFormat="1" applyFont="1" applyBorder="1"/>
    <xf numFmtId="3" fontId="25" fillId="0" borderId="17" xfId="19" applyNumberFormat="1" applyFont="1" applyBorder="1"/>
    <xf numFmtId="49" fontId="25" fillId="0" borderId="51" xfId="19" applyNumberFormat="1" applyFont="1" applyBorder="1" applyAlignment="1">
      <alignment horizontal="center"/>
    </xf>
    <xf numFmtId="3" fontId="20" fillId="0" borderId="54" xfId="19" applyNumberFormat="1" applyFont="1" applyBorder="1"/>
    <xf numFmtId="3" fontId="25" fillId="0" borderId="33" xfId="19" applyNumberFormat="1" applyFont="1" applyBorder="1"/>
    <xf numFmtId="3" fontId="20" fillId="0" borderId="55" xfId="19" applyNumberFormat="1" applyFont="1" applyBorder="1"/>
    <xf numFmtId="3" fontId="25" fillId="0" borderId="36" xfId="19" applyNumberFormat="1" applyFont="1" applyBorder="1"/>
    <xf numFmtId="3" fontId="20" fillId="0" borderId="56" xfId="19" applyNumberFormat="1" applyFont="1" applyBorder="1"/>
    <xf numFmtId="0" fontId="18" fillId="0" borderId="0" xfId="0" applyFont="1" applyBorder="1"/>
    <xf numFmtId="0" fontId="6" fillId="0" borderId="0" xfId="11"/>
    <xf numFmtId="0" fontId="6" fillId="0" borderId="0" xfId="18"/>
    <xf numFmtId="2" fontId="6" fillId="0" borderId="17" xfId="14" applyNumberFormat="1" applyBorder="1"/>
    <xf numFmtId="0" fontId="6" fillId="0" borderId="25" xfId="18" applyBorder="1"/>
    <xf numFmtId="0" fontId="6" fillId="0" borderId="23" xfId="18" applyBorder="1"/>
    <xf numFmtId="2" fontId="17" fillId="0" borderId="60" xfId="14" applyNumberFormat="1" applyFont="1" applyBorder="1" applyAlignment="1">
      <alignment horizontal="center" wrapText="1"/>
    </xf>
    <xf numFmtId="2" fontId="17" fillId="0" borderId="62" xfId="14" applyNumberFormat="1" applyFont="1" applyBorder="1" applyAlignment="1">
      <alignment horizontal="center" wrapText="1"/>
    </xf>
    <xf numFmtId="2" fontId="26" fillId="0" borderId="62" xfId="14" applyNumberFormat="1" applyFont="1" applyBorder="1" applyAlignment="1">
      <alignment horizontal="center" wrapText="1"/>
    </xf>
    <xf numFmtId="2" fontId="17" fillId="0" borderId="33" xfId="14" applyNumberFormat="1" applyFont="1" applyBorder="1" applyAlignment="1">
      <alignment horizontal="center" wrapText="1"/>
    </xf>
    <xf numFmtId="2" fontId="26" fillId="0" borderId="65" xfId="14" applyNumberFormat="1" applyFont="1" applyBorder="1" applyAlignment="1">
      <alignment horizontal="center" wrapText="1"/>
    </xf>
    <xf numFmtId="0" fontId="5" fillId="0" borderId="0" xfId="0" applyFont="1"/>
    <xf numFmtId="0" fontId="19" fillId="0" borderId="0" xfId="16" applyFont="1"/>
    <xf numFmtId="3" fontId="25" fillId="0" borderId="69" xfId="19" applyNumberFormat="1" applyFont="1" applyBorder="1"/>
    <xf numFmtId="3" fontId="25" fillId="0" borderId="70" xfId="19" applyNumberFormat="1" applyFont="1" applyBorder="1"/>
    <xf numFmtId="3" fontId="25" fillId="0" borderId="58" xfId="19" applyNumberFormat="1" applyFont="1" applyBorder="1"/>
    <xf numFmtId="3" fontId="25" fillId="0" borderId="68" xfId="19" applyNumberFormat="1" applyFont="1" applyBorder="1"/>
    <xf numFmtId="3" fontId="25" fillId="0" borderId="71" xfId="19" applyNumberFormat="1" applyFont="1" applyBorder="1"/>
    <xf numFmtId="3" fontId="25" fillId="0" borderId="72" xfId="19" applyNumberFormat="1" applyFont="1" applyBorder="1"/>
    <xf numFmtId="3" fontId="25" fillId="0" borderId="73" xfId="19" applyNumberFormat="1" applyFont="1" applyBorder="1"/>
    <xf numFmtId="0" fontId="18" fillId="0" borderId="0" xfId="0" applyFont="1" applyBorder="1" applyAlignment="1">
      <alignment vertical="center" wrapText="1"/>
    </xf>
    <xf numFmtId="0" fontId="22" fillId="0" borderId="0" xfId="0" applyFont="1" applyFill="1" applyBorder="1" applyAlignment="1"/>
    <xf numFmtId="0" fontId="6" fillId="0" borderId="0" xfId="0" applyFont="1" applyFill="1" applyBorder="1"/>
    <xf numFmtId="0" fontId="14" fillId="4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1" fillId="0" borderId="76" xfId="0" applyFont="1" applyFill="1" applyBorder="1" applyAlignment="1">
      <alignment horizontal="centerContinuous"/>
    </xf>
    <xf numFmtId="0" fontId="18" fillId="0" borderId="15" xfId="0" applyFont="1" applyBorder="1"/>
    <xf numFmtId="0" fontId="29" fillId="0" borderId="59" xfId="0" applyFont="1" applyBorder="1" applyAlignment="1">
      <alignment horizontal="center"/>
    </xf>
    <xf numFmtId="0" fontId="11" fillId="2" borderId="26" xfId="0" applyFont="1" applyFill="1" applyBorder="1" applyAlignment="1">
      <alignment horizontal="left"/>
    </xf>
    <xf numFmtId="0" fontId="32" fillId="0" borderId="77" xfId="0" applyFont="1" applyBorder="1"/>
    <xf numFmtId="0" fontId="32" fillId="0" borderId="14" xfId="0" applyFont="1" applyBorder="1"/>
    <xf numFmtId="0" fontId="30" fillId="0" borderId="0" xfId="0" applyFont="1" applyBorder="1"/>
    <xf numFmtId="0" fontId="11" fillId="0" borderId="78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33" fillId="0" borderId="14" xfId="0" applyFont="1" applyBorder="1"/>
    <xf numFmtId="167" fontId="33" fillId="0" borderId="14" xfId="0" applyNumberFormat="1" applyFont="1" applyBorder="1"/>
    <xf numFmtId="2" fontId="37" fillId="0" borderId="14" xfId="0" applyNumberFormat="1" applyFont="1" applyBorder="1" applyAlignment="1">
      <alignment horizontal="right"/>
    </xf>
    <xf numFmtId="0" fontId="37" fillId="0" borderId="14" xfId="0" applyFont="1" applyBorder="1" applyAlignment="1">
      <alignment horizontal="right"/>
    </xf>
    <xf numFmtId="2" fontId="38" fillId="0" borderId="14" xfId="0" applyNumberFormat="1" applyFont="1" applyBorder="1" applyAlignment="1">
      <alignment horizontal="right"/>
    </xf>
    <xf numFmtId="0" fontId="38" fillId="0" borderId="14" xfId="0" applyFont="1" applyBorder="1" applyAlignment="1">
      <alignment horizontal="right"/>
    </xf>
    <xf numFmtId="0" fontId="37" fillId="0" borderId="14" xfId="0" applyFont="1" applyBorder="1"/>
    <xf numFmtId="0" fontId="38" fillId="0" borderId="14" xfId="0" applyFont="1" applyBorder="1"/>
    <xf numFmtId="0" fontId="12" fillId="0" borderId="65" xfId="0" applyFont="1" applyBorder="1"/>
    <xf numFmtId="0" fontId="12" fillId="2" borderId="10" xfId="0" applyFont="1" applyFill="1" applyBorder="1"/>
    <xf numFmtId="0" fontId="6" fillId="0" borderId="20" xfId="0" applyFont="1" applyBorder="1"/>
    <xf numFmtId="0" fontId="6" fillId="0" borderId="39" xfId="16" applyBorder="1"/>
    <xf numFmtId="0" fontId="9" fillId="0" borderId="12" xfId="0" applyFont="1" applyBorder="1" applyAlignment="1">
      <alignment horizontal="center"/>
    </xf>
    <xf numFmtId="0" fontId="14" fillId="2" borderId="52" xfId="0" applyFont="1" applyFill="1" applyBorder="1"/>
    <xf numFmtId="0" fontId="6" fillId="0" borderId="29" xfId="16" applyBorder="1"/>
    <xf numFmtId="0" fontId="12" fillId="0" borderId="18" xfId="0" applyFont="1" applyBorder="1"/>
    <xf numFmtId="0" fontId="29" fillId="0" borderId="10" xfId="0" applyFont="1" applyBorder="1" applyAlignment="1">
      <alignment horizontal="centerContinuous"/>
    </xf>
    <xf numFmtId="0" fontId="14" fillId="2" borderId="59" xfId="0" applyFont="1" applyFill="1" applyBorder="1" applyAlignment="1">
      <alignment horizontal="center"/>
    </xf>
    <xf numFmtId="0" fontId="9" fillId="0" borderId="10" xfId="0" applyFont="1" applyBorder="1"/>
    <xf numFmtId="0" fontId="14" fillId="3" borderId="50" xfId="0" applyFont="1" applyFill="1" applyBorder="1" applyAlignment="1">
      <alignment horizontal="center"/>
    </xf>
    <xf numFmtId="0" fontId="9" fillId="2" borderId="25" xfId="0" applyFont="1" applyFill="1" applyBorder="1"/>
    <xf numFmtId="0" fontId="11" fillId="2" borderId="26" xfId="0" applyFont="1" applyFill="1" applyBorder="1" applyAlignment="1">
      <alignment horizontal="centerContinuous"/>
    </xf>
    <xf numFmtId="0" fontId="12" fillId="2" borderId="26" xfId="0" applyFont="1" applyFill="1" applyBorder="1" applyAlignment="1">
      <alignment horizontal="centerContinuous"/>
    </xf>
    <xf numFmtId="0" fontId="32" fillId="0" borderId="30" xfId="0" applyFont="1" applyBorder="1"/>
    <xf numFmtId="0" fontId="12" fillId="0" borderId="59" xfId="0" applyFont="1" applyBorder="1"/>
    <xf numFmtId="0" fontId="14" fillId="0" borderId="12" xfId="0" applyFont="1" applyBorder="1" applyAlignment="1">
      <alignment horizontal="center"/>
    </xf>
    <xf numFmtId="0" fontId="14" fillId="2" borderId="82" xfId="0" applyFont="1" applyFill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14" fillId="2" borderId="80" xfId="0" applyFont="1" applyFill="1" applyBorder="1" applyAlignment="1">
      <alignment horizontal="center"/>
    </xf>
    <xf numFmtId="0" fontId="32" fillId="0" borderId="83" xfId="0" applyFont="1" applyBorder="1"/>
    <xf numFmtId="167" fontId="27" fillId="0" borderId="30" xfId="0" applyNumberFormat="1" applyFont="1" applyBorder="1"/>
    <xf numFmtId="0" fontId="11" fillId="0" borderId="84" xfId="0" applyFont="1" applyBorder="1" applyAlignment="1">
      <alignment horizontal="center"/>
    </xf>
    <xf numFmtId="0" fontId="32" fillId="0" borderId="85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5" fillId="0" borderId="0" xfId="17" applyFont="1"/>
    <xf numFmtId="3" fontId="20" fillId="5" borderId="36" xfId="19" applyNumberFormat="1" applyFont="1" applyFill="1" applyBorder="1"/>
    <xf numFmtId="0" fontId="6" fillId="13" borderId="89" xfId="9" applyFill="1" applyBorder="1"/>
    <xf numFmtId="0" fontId="6" fillId="13" borderId="90" xfId="9" applyFill="1" applyBorder="1"/>
    <xf numFmtId="0" fontId="6" fillId="0" borderId="0" xfId="9"/>
    <xf numFmtId="0" fontId="6" fillId="14" borderId="89" xfId="9" applyFill="1" applyBorder="1"/>
    <xf numFmtId="0" fontId="6" fillId="14" borderId="90" xfId="9" applyFill="1" applyBorder="1"/>
    <xf numFmtId="0" fontId="6" fillId="13" borderId="91" xfId="9" applyFill="1" applyBorder="1"/>
    <xf numFmtId="0" fontId="6" fillId="13" borderId="0" xfId="9" applyFill="1" applyBorder="1"/>
    <xf numFmtId="0" fontId="6" fillId="13" borderId="92" xfId="9" applyFill="1" applyBorder="1"/>
    <xf numFmtId="0" fontId="6" fillId="14" borderId="91" xfId="9" applyFill="1" applyBorder="1"/>
    <xf numFmtId="0" fontId="6" fillId="14" borderId="0" xfId="9" applyFill="1" applyBorder="1"/>
    <xf numFmtId="0" fontId="6" fillId="14" borderId="92" xfId="9" applyFill="1" applyBorder="1"/>
    <xf numFmtId="0" fontId="6" fillId="13" borderId="0" xfId="9" applyFill="1" applyBorder="1" applyAlignment="1">
      <alignment horizontal="right"/>
    </xf>
    <xf numFmtId="0" fontId="6" fillId="14" borderId="0" xfId="9" applyFill="1" applyBorder="1" applyAlignment="1">
      <alignment horizontal="right"/>
    </xf>
    <xf numFmtId="0" fontId="13" fillId="13" borderId="14" xfId="13" applyFont="1" applyFill="1" applyBorder="1" applyAlignment="1">
      <alignment horizontal="center"/>
    </xf>
    <xf numFmtId="0" fontId="13" fillId="14" borderId="14" xfId="13" applyFont="1" applyFill="1" applyBorder="1" applyAlignment="1">
      <alignment horizontal="center"/>
    </xf>
    <xf numFmtId="0" fontId="14" fillId="15" borderId="30" xfId="13" applyFont="1" applyFill="1" applyBorder="1"/>
    <xf numFmtId="0" fontId="6" fillId="13" borderId="93" xfId="9" applyFill="1" applyBorder="1"/>
    <xf numFmtId="0" fontId="6" fillId="13" borderId="94" xfId="9" applyFill="1" applyBorder="1"/>
    <xf numFmtId="0" fontId="6" fillId="13" borderId="95" xfId="9" applyFill="1" applyBorder="1"/>
    <xf numFmtId="0" fontId="6" fillId="14" borderId="93" xfId="9" applyFill="1" applyBorder="1"/>
    <xf numFmtId="14" fontId="16" fillId="0" borderId="14" xfId="0" quotePrefix="1" applyNumberFormat="1" applyFont="1" applyFill="1" applyBorder="1" applyAlignment="1">
      <alignment horizontal="center"/>
    </xf>
    <xf numFmtId="0" fontId="22" fillId="0" borderId="39" xfId="0" applyFont="1" applyFill="1" applyBorder="1" applyAlignment="1"/>
    <xf numFmtId="0" fontId="22" fillId="0" borderId="13" xfId="0" applyFont="1" applyFill="1" applyBorder="1" applyAlignment="1"/>
    <xf numFmtId="0" fontId="6" fillId="0" borderId="13" xfId="0" applyFont="1" applyFill="1" applyBorder="1"/>
    <xf numFmtId="0" fontId="6" fillId="0" borderId="13" xfId="0" applyFont="1" applyBorder="1"/>
    <xf numFmtId="0" fontId="9" fillId="2" borderId="13" xfId="0" applyFont="1" applyFill="1" applyBorder="1"/>
    <xf numFmtId="0" fontId="9" fillId="0" borderId="12" xfId="0" applyFont="1" applyBorder="1"/>
    <xf numFmtId="0" fontId="22" fillId="0" borderId="65" xfId="0" applyFont="1" applyFill="1" applyBorder="1" applyAlignment="1"/>
    <xf numFmtId="0" fontId="6" fillId="0" borderId="65" xfId="0" applyFont="1" applyBorder="1"/>
    <xf numFmtId="0" fontId="0" fillId="0" borderId="10" xfId="0" applyBorder="1"/>
    <xf numFmtId="0" fontId="6" fillId="0" borderId="10" xfId="0" applyFont="1" applyBorder="1"/>
    <xf numFmtId="0" fontId="6" fillId="0" borderId="96" xfId="0" applyFont="1" applyBorder="1"/>
    <xf numFmtId="0" fontId="6" fillId="0" borderId="97" xfId="0" applyFont="1" applyBorder="1"/>
    <xf numFmtId="0" fontId="14" fillId="0" borderId="59" xfId="0" applyFont="1" applyBorder="1" applyAlignment="1">
      <alignment horizontal="center"/>
    </xf>
    <xf numFmtId="0" fontId="14" fillId="3" borderId="50" xfId="0" applyFont="1" applyFill="1" applyBorder="1" applyAlignment="1">
      <alignment horizontal="centerContinuous"/>
    </xf>
    <xf numFmtId="167" fontId="10" fillId="0" borderId="108" xfId="0" applyNumberFormat="1" applyFont="1" applyBorder="1"/>
    <xf numFmtId="167" fontId="10" fillId="0" borderId="105" xfId="0" applyNumberFormat="1" applyFont="1" applyBorder="1"/>
    <xf numFmtId="167" fontId="10" fillId="0" borderId="109" xfId="0" applyNumberFormat="1" applyFont="1" applyBorder="1"/>
    <xf numFmtId="167" fontId="10" fillId="0" borderId="106" xfId="0" applyNumberFormat="1" applyFont="1" applyBorder="1"/>
    <xf numFmtId="167" fontId="10" fillId="0" borderId="110" xfId="0" applyNumberFormat="1" applyFont="1" applyBorder="1"/>
    <xf numFmtId="167" fontId="10" fillId="0" borderId="107" xfId="0" applyNumberFormat="1" applyFont="1" applyBorder="1"/>
    <xf numFmtId="3" fontId="22" fillId="0" borderId="14" xfId="0" applyNumberFormat="1" applyFont="1" applyBorder="1"/>
    <xf numFmtId="3" fontId="22" fillId="0" borderId="66" xfId="0" applyNumberFormat="1" applyFont="1" applyBorder="1"/>
    <xf numFmtId="3" fontId="28" fillId="0" borderId="14" xfId="0" applyNumberFormat="1" applyFont="1" applyBorder="1"/>
    <xf numFmtId="3" fontId="28" fillId="0" borderId="66" xfId="0" applyNumberFormat="1" applyFont="1" applyBorder="1"/>
    <xf numFmtId="3" fontId="9" fillId="0" borderId="100" xfId="0" applyNumberFormat="1" applyFont="1" applyBorder="1"/>
    <xf numFmtId="3" fontId="9" fillId="0" borderId="111" xfId="0" applyNumberFormat="1" applyFont="1" applyBorder="1"/>
    <xf numFmtId="3" fontId="9" fillId="0" borderId="102" xfId="0" applyNumberFormat="1" applyFont="1" applyBorder="1"/>
    <xf numFmtId="3" fontId="9" fillId="0" borderId="112" xfId="0" applyNumberFormat="1" applyFont="1" applyBorder="1"/>
    <xf numFmtId="3" fontId="9" fillId="0" borderId="104" xfId="0" applyNumberFormat="1" applyFont="1" applyBorder="1"/>
    <xf numFmtId="3" fontId="9" fillId="0" borderId="113" xfId="0" applyNumberFormat="1" applyFont="1" applyBorder="1"/>
    <xf numFmtId="3" fontId="28" fillId="0" borderId="15" xfId="0" applyNumberFormat="1" applyFont="1" applyBorder="1"/>
    <xf numFmtId="3" fontId="28" fillId="0" borderId="27" xfId="0" applyNumberFormat="1" applyFont="1" applyBorder="1"/>
    <xf numFmtId="3" fontId="28" fillId="0" borderId="98" xfId="0" applyNumberFormat="1" applyFont="1" applyBorder="1"/>
    <xf numFmtId="3" fontId="28" fillId="0" borderId="114" xfId="0" applyNumberFormat="1" applyFont="1" applyBorder="1"/>
    <xf numFmtId="3" fontId="22" fillId="0" borderId="78" xfId="0" applyNumberFormat="1" applyFont="1" applyBorder="1"/>
    <xf numFmtId="3" fontId="22" fillId="0" borderId="115" xfId="0" applyNumberFormat="1" applyFont="1" applyBorder="1"/>
    <xf numFmtId="0" fontId="14" fillId="0" borderId="66" xfId="0" applyFont="1" applyBorder="1" applyAlignment="1">
      <alignment horizontal="center"/>
    </xf>
    <xf numFmtId="0" fontId="14" fillId="0" borderId="116" xfId="0" applyFont="1" applyBorder="1" applyAlignment="1">
      <alignment horizontal="center"/>
    </xf>
    <xf numFmtId="0" fontId="14" fillId="2" borderId="117" xfId="0" applyFont="1" applyFill="1" applyBorder="1" applyAlignment="1">
      <alignment horizontal="center"/>
    </xf>
    <xf numFmtId="0" fontId="10" fillId="0" borderId="77" xfId="0" applyFont="1" applyBorder="1"/>
    <xf numFmtId="2" fontId="36" fillId="0" borderId="77" xfId="0" applyNumberFormat="1" applyFont="1" applyBorder="1"/>
    <xf numFmtId="0" fontId="36" fillId="0" borderId="77" xfId="0" applyFont="1" applyBorder="1"/>
    <xf numFmtId="0" fontId="6" fillId="0" borderId="118" xfId="17" applyBorder="1"/>
    <xf numFmtId="0" fontId="6" fillId="0" borderId="26" xfId="17" applyBorder="1"/>
    <xf numFmtId="0" fontId="37" fillId="0" borderId="99" xfId="0" applyFont="1" applyBorder="1"/>
    <xf numFmtId="0" fontId="37" fillId="0" borderId="101" xfId="0" applyFont="1" applyBorder="1"/>
    <xf numFmtId="0" fontId="37" fillId="0" borderId="103" xfId="0" applyFont="1" applyBorder="1"/>
    <xf numFmtId="167" fontId="37" fillId="0" borderId="99" xfId="0" applyNumberFormat="1" applyFont="1" applyBorder="1"/>
    <xf numFmtId="0" fontId="37" fillId="0" borderId="119" xfId="0" applyFont="1" applyBorder="1"/>
    <xf numFmtId="167" fontId="10" fillId="0" borderId="120" xfId="0" applyNumberFormat="1" applyFont="1" applyBorder="1"/>
    <xf numFmtId="3" fontId="32" fillId="0" borderId="121" xfId="0" applyNumberFormat="1" applyFont="1" applyBorder="1" applyAlignment="1"/>
    <xf numFmtId="3" fontId="32" fillId="0" borderId="122" xfId="0" applyNumberFormat="1" applyFont="1" applyBorder="1" applyAlignment="1"/>
    <xf numFmtId="3" fontId="27" fillId="0" borderId="15" xfId="0" applyNumberFormat="1" applyFont="1" applyBorder="1" applyAlignment="1"/>
    <xf numFmtId="3" fontId="27" fillId="0" borderId="27" xfId="0" applyNumberFormat="1" applyFont="1" applyBorder="1" applyAlignment="1"/>
    <xf numFmtId="3" fontId="10" fillId="0" borderId="100" xfId="0" applyNumberFormat="1" applyFont="1" applyBorder="1" applyAlignment="1"/>
    <xf numFmtId="3" fontId="10" fillId="0" borderId="111" xfId="0" applyNumberFormat="1" applyFont="1" applyBorder="1" applyAlignment="1"/>
    <xf numFmtId="3" fontId="10" fillId="0" borderId="102" xfId="0" applyNumberFormat="1" applyFont="1" applyBorder="1" applyAlignment="1"/>
    <xf numFmtId="3" fontId="10" fillId="0" borderId="112" xfId="0" applyNumberFormat="1" applyFont="1" applyBorder="1" applyAlignment="1"/>
    <xf numFmtId="3" fontId="10" fillId="0" borderId="104" xfId="0" applyNumberFormat="1" applyFont="1" applyBorder="1" applyAlignment="1"/>
    <xf numFmtId="3" fontId="10" fillId="0" borderId="113" xfId="0" applyNumberFormat="1" applyFont="1" applyBorder="1" applyAlignment="1"/>
    <xf numFmtId="3" fontId="10" fillId="0" borderId="123" xfId="0" applyNumberFormat="1" applyFont="1" applyBorder="1" applyAlignment="1"/>
    <xf numFmtId="3" fontId="11" fillId="0" borderId="73" xfId="0" applyNumberFormat="1" applyFont="1" applyBorder="1" applyAlignment="1"/>
    <xf numFmtId="3" fontId="11" fillId="0" borderId="74" xfId="0" applyNumberFormat="1" applyFont="1" applyBorder="1" applyAlignment="1"/>
    <xf numFmtId="0" fontId="6" fillId="0" borderId="20" xfId="17" applyBorder="1"/>
    <xf numFmtId="0" fontId="6" fillId="0" borderId="30" xfId="9" applyFont="1" applyFill="1" applyBorder="1" applyAlignment="1"/>
    <xf numFmtId="0" fontId="6" fillId="0" borderId="125" xfId="9" applyFill="1" applyBorder="1"/>
    <xf numFmtId="0" fontId="14" fillId="14" borderId="0" xfId="13" applyFont="1" applyFill="1" applyBorder="1"/>
    <xf numFmtId="0" fontId="14" fillId="14" borderId="92" xfId="13" applyFont="1" applyFill="1" applyBorder="1"/>
    <xf numFmtId="0" fontId="14" fillId="14" borderId="94" xfId="13" applyFont="1" applyFill="1" applyBorder="1"/>
    <xf numFmtId="0" fontId="14" fillId="14" borderId="95" xfId="13" applyFont="1" applyFill="1" applyBorder="1"/>
    <xf numFmtId="0" fontId="6" fillId="0" borderId="92" xfId="9" applyFill="1" applyBorder="1"/>
    <xf numFmtId="0" fontId="6" fillId="5" borderId="31" xfId="9" applyFill="1" applyBorder="1" applyAlignment="1">
      <alignment horizontal="center"/>
    </xf>
    <xf numFmtId="0" fontId="6" fillId="0" borderId="31" xfId="9" applyFont="1" applyFill="1" applyBorder="1" applyAlignment="1"/>
    <xf numFmtId="0" fontId="6" fillId="0" borderId="126" xfId="9" applyBorder="1"/>
    <xf numFmtId="3" fontId="14" fillId="0" borderId="50" xfId="0" applyNumberFormat="1" applyFont="1" applyFill="1" applyBorder="1" applyAlignment="1">
      <alignment horizontal="center"/>
    </xf>
    <xf numFmtId="3" fontId="14" fillId="0" borderId="50" xfId="0" applyNumberFormat="1" applyFont="1" applyFill="1" applyBorder="1" applyAlignment="1">
      <alignment horizontal="centerContinuous"/>
    </xf>
    <xf numFmtId="0" fontId="9" fillId="0" borderId="30" xfId="17" applyFont="1" applyBorder="1" applyAlignment="1">
      <alignment horizontal="center"/>
    </xf>
    <xf numFmtId="0" fontId="9" fillId="0" borderId="31" xfId="17" applyFont="1" applyBorder="1" applyAlignment="1">
      <alignment horizontal="center"/>
    </xf>
    <xf numFmtId="0" fontId="6" fillId="0" borderId="32" xfId="17" applyBorder="1"/>
    <xf numFmtId="0" fontId="6" fillId="0" borderId="31" xfId="16" applyBorder="1"/>
    <xf numFmtId="0" fontId="6" fillId="0" borderId="30" xfId="15" applyFont="1" applyBorder="1"/>
    <xf numFmtId="0" fontId="6" fillId="0" borderId="31" xfId="15" applyFont="1" applyBorder="1"/>
    <xf numFmtId="0" fontId="19" fillId="0" borderId="0" xfId="9" applyFont="1"/>
    <xf numFmtId="0" fontId="49" fillId="0" borderId="0" xfId="10" applyFont="1" applyFill="1" applyAlignment="1"/>
    <xf numFmtId="0" fontId="50" fillId="20" borderId="59" xfId="13" applyFont="1" applyFill="1" applyBorder="1" applyAlignment="1">
      <alignment horizontal="center"/>
    </xf>
    <xf numFmtId="0" fontId="50" fillId="20" borderId="52" xfId="13" applyFont="1" applyFill="1" applyBorder="1" applyAlignment="1">
      <alignment horizontal="centerContinuous"/>
    </xf>
    <xf numFmtId="0" fontId="50" fillId="20" borderId="28" xfId="13" applyFont="1" applyFill="1" applyBorder="1" applyAlignment="1">
      <alignment horizontal="centerContinuous"/>
    </xf>
    <xf numFmtId="0" fontId="50" fillId="20" borderId="29" xfId="13" applyFont="1" applyFill="1" applyBorder="1" applyAlignment="1">
      <alignment horizontal="centerContinuous"/>
    </xf>
    <xf numFmtId="0" fontId="15" fillId="20" borderId="15" xfId="13" applyFont="1" applyFill="1" applyBorder="1"/>
    <xf numFmtId="0" fontId="15" fillId="20" borderId="14" xfId="13" applyFont="1" applyFill="1" applyBorder="1"/>
    <xf numFmtId="9" fontId="52" fillId="0" borderId="14" xfId="10" applyNumberFormat="1" applyFont="1" applyFill="1" applyBorder="1"/>
    <xf numFmtId="1" fontId="53" fillId="0" borderId="14" xfId="13" applyNumberFormat="1" applyFont="1" applyFill="1" applyBorder="1"/>
    <xf numFmtId="1" fontId="53" fillId="20" borderId="14" xfId="13" applyNumberFormat="1" applyFont="1" applyFill="1" applyBorder="1"/>
    <xf numFmtId="1" fontId="54" fillId="20" borderId="14" xfId="13" applyNumberFormat="1" applyFont="1" applyFill="1" applyBorder="1"/>
    <xf numFmtId="1" fontId="53" fillId="19" borderId="14" xfId="13" applyNumberFormat="1" applyFont="1" applyFill="1" applyBorder="1" applyAlignment="1">
      <alignment horizontal="center" vertical="justify"/>
    </xf>
    <xf numFmtId="0" fontId="30" fillId="20" borderId="14" xfId="13" applyFont="1" applyFill="1" applyBorder="1" applyAlignment="1">
      <alignment horizontal="right"/>
    </xf>
    <xf numFmtId="1" fontId="55" fillId="0" borderId="14" xfId="13" applyNumberFormat="1" applyFont="1" applyFill="1" applyBorder="1"/>
    <xf numFmtId="1" fontId="53" fillId="0" borderId="14" xfId="13" applyNumberFormat="1" applyFont="1" applyFill="1" applyBorder="1" applyProtection="1"/>
    <xf numFmtId="1" fontId="55" fillId="0" borderId="14" xfId="13" applyNumberFormat="1" applyFont="1" applyFill="1" applyBorder="1" applyProtection="1"/>
    <xf numFmtId="0" fontId="15" fillId="21" borderId="14" xfId="13" applyFont="1" applyFill="1" applyBorder="1" applyAlignment="1">
      <alignment horizontal="right"/>
    </xf>
    <xf numFmtId="9" fontId="15" fillId="21" borderId="14" xfId="13" applyNumberFormat="1" applyFont="1" applyFill="1" applyBorder="1" applyAlignment="1">
      <alignment horizontal="right"/>
    </xf>
    <xf numFmtId="1" fontId="53" fillId="21" borderId="14" xfId="13" applyNumberFormat="1" applyFont="1" applyFill="1" applyBorder="1"/>
    <xf numFmtId="1" fontId="54" fillId="21" borderId="14" xfId="13" applyNumberFormat="1" applyFont="1" applyFill="1" applyBorder="1"/>
    <xf numFmtId="1" fontId="55" fillId="21" borderId="14" xfId="13" applyNumberFormat="1" applyFont="1" applyFill="1" applyBorder="1"/>
    <xf numFmtId="1" fontId="56" fillId="21" borderId="14" xfId="13" applyNumberFormat="1" applyFont="1" applyFill="1" applyBorder="1"/>
    <xf numFmtId="1" fontId="6" fillId="0" borderId="0" xfId="9" applyNumberFormat="1"/>
    <xf numFmtId="0" fontId="15" fillId="19" borderId="14" xfId="13" applyFont="1" applyFill="1" applyBorder="1"/>
    <xf numFmtId="9" fontId="15" fillId="0" borderId="14" xfId="13" applyNumberFormat="1" applyFont="1" applyFill="1" applyBorder="1"/>
    <xf numFmtId="9" fontId="30" fillId="0" borderId="14" xfId="13" applyNumberFormat="1" applyFont="1" applyFill="1" applyBorder="1" applyAlignment="1">
      <alignment horizontal="right"/>
    </xf>
    <xf numFmtId="1" fontId="15" fillId="19" borderId="14" xfId="13" applyNumberFormat="1" applyFont="1" applyFill="1" applyBorder="1"/>
    <xf numFmtId="1" fontId="53" fillId="19" borderId="14" xfId="13" applyNumberFormat="1" applyFont="1" applyFill="1" applyBorder="1"/>
    <xf numFmtId="1" fontId="54" fillId="19" borderId="14" xfId="13" applyNumberFormat="1" applyFont="1" applyFill="1" applyBorder="1"/>
    <xf numFmtId="1" fontId="30" fillId="19" borderId="14" xfId="13" applyNumberFormat="1" applyFont="1" applyFill="1" applyBorder="1" applyAlignment="1">
      <alignment horizontal="right"/>
    </xf>
    <xf numFmtId="9" fontId="9" fillId="0" borderId="14" xfId="13" applyNumberFormat="1" applyFont="1" applyFill="1" applyBorder="1"/>
    <xf numFmtId="0" fontId="9" fillId="0" borderId="0" xfId="10" applyFont="1" applyFill="1" applyBorder="1"/>
    <xf numFmtId="0" fontId="6" fillId="0" borderId="0" xfId="9" applyFill="1"/>
    <xf numFmtId="0" fontId="14" fillId="0" borderId="0" xfId="10" applyFont="1" applyFill="1" applyBorder="1" applyAlignment="1">
      <alignment horizontal="left"/>
    </xf>
    <xf numFmtId="0" fontId="12" fillId="0" borderId="0" xfId="10" applyFont="1" applyFill="1" applyBorder="1" applyAlignment="1">
      <alignment horizontal="centerContinuous"/>
    </xf>
    <xf numFmtId="0" fontId="58" fillId="0" borderId="0" xfId="10" applyFont="1" applyFill="1" applyBorder="1" applyAlignment="1"/>
    <xf numFmtId="0" fontId="11" fillId="0" borderId="0" xfId="10" applyFont="1" applyFill="1" applyBorder="1" applyAlignment="1">
      <alignment horizontal="left"/>
    </xf>
    <xf numFmtId="0" fontId="11" fillId="0" borderId="0" xfId="10" applyFont="1" applyFill="1"/>
    <xf numFmtId="0" fontId="9" fillId="0" borderId="0" xfId="10" applyFont="1" applyFill="1"/>
    <xf numFmtId="0" fontId="14" fillId="0" borderId="50" xfId="10" applyFont="1" applyFill="1" applyBorder="1" applyAlignment="1">
      <alignment vertical="justify"/>
    </xf>
    <xf numFmtId="0" fontId="12" fillId="0" borderId="0" xfId="10" applyFont="1" applyFill="1" applyBorder="1"/>
    <xf numFmtId="0" fontId="14" fillId="0" borderId="59" xfId="10" applyFont="1" applyFill="1" applyBorder="1" applyAlignment="1">
      <alignment horizontal="center"/>
    </xf>
    <xf numFmtId="0" fontId="14" fillId="0" borderId="65" xfId="10" applyFont="1" applyFill="1" applyBorder="1" applyAlignment="1">
      <alignment horizontal="center"/>
    </xf>
    <xf numFmtId="0" fontId="14" fillId="0" borderId="52" xfId="10" applyFont="1" applyFill="1" applyBorder="1" applyAlignment="1">
      <alignment horizontal="centerContinuous"/>
    </xf>
    <xf numFmtId="0" fontId="14" fillId="0" borderId="28" xfId="10" applyFont="1" applyFill="1" applyBorder="1" applyAlignment="1">
      <alignment horizontal="centerContinuous"/>
    </xf>
    <xf numFmtId="0" fontId="14" fillId="0" borderId="29" xfId="10" applyFont="1" applyFill="1" applyBorder="1" applyAlignment="1">
      <alignment horizontal="centerContinuous"/>
    </xf>
    <xf numFmtId="0" fontId="14" fillId="0" borderId="59" xfId="10" applyFont="1" applyFill="1" applyBorder="1" applyAlignment="1">
      <alignment vertical="justify"/>
    </xf>
    <xf numFmtId="0" fontId="14" fillId="0" borderId="64" xfId="10" applyFont="1" applyFill="1" applyBorder="1" applyAlignment="1">
      <alignment vertical="justify"/>
    </xf>
    <xf numFmtId="0" fontId="14" fillId="0" borderId="0" xfId="10" applyFont="1" applyFill="1" applyBorder="1" applyAlignment="1">
      <alignment horizontal="centerContinuous"/>
    </xf>
    <xf numFmtId="0" fontId="14" fillId="0" borderId="15" xfId="10" applyFont="1" applyFill="1" applyBorder="1" applyAlignment="1">
      <alignment horizontal="center"/>
    </xf>
    <xf numFmtId="0" fontId="14" fillId="0" borderId="0" xfId="10" applyFont="1" applyFill="1" applyBorder="1" applyAlignment="1">
      <alignment horizontal="center"/>
    </xf>
    <xf numFmtId="0" fontId="14" fillId="0" borderId="145" xfId="10" applyFont="1" applyFill="1" applyBorder="1" applyAlignment="1">
      <alignment horizontal="center"/>
    </xf>
    <xf numFmtId="0" fontId="14" fillId="0" borderId="146" xfId="10" applyFont="1" applyFill="1" applyBorder="1" applyAlignment="1">
      <alignment horizontal="center"/>
    </xf>
    <xf numFmtId="0" fontId="60" fillId="0" borderId="121" xfId="10" applyFont="1" applyFill="1" applyBorder="1"/>
    <xf numFmtId="9" fontId="60" fillId="0" borderId="121" xfId="10" applyNumberFormat="1" applyFont="1" applyFill="1" applyBorder="1"/>
    <xf numFmtId="1" fontId="9" fillId="0" borderId="0" xfId="10" applyNumberFormat="1" applyFont="1" applyFill="1" applyBorder="1"/>
    <xf numFmtId="0" fontId="60" fillId="0" borderId="14" xfId="10" applyFont="1" applyFill="1" applyBorder="1"/>
    <xf numFmtId="9" fontId="60" fillId="0" borderId="14" xfId="10" applyNumberFormat="1" applyFont="1" applyFill="1" applyBorder="1"/>
    <xf numFmtId="1" fontId="60" fillId="0" borderId="14" xfId="10" applyNumberFormat="1" applyFont="1" applyFill="1" applyBorder="1"/>
    <xf numFmtId="1" fontId="6" fillId="0" borderId="0" xfId="10" applyNumberFormat="1" applyFill="1" applyBorder="1"/>
    <xf numFmtId="0" fontId="10" fillId="0" borderId="14" xfId="10" applyFont="1" applyFill="1" applyBorder="1"/>
    <xf numFmtId="1" fontId="9" fillId="0" borderId="0" xfId="13" applyNumberFormat="1" applyFont="1" applyFill="1"/>
    <xf numFmtId="0" fontId="61" fillId="0" borderId="0" xfId="13" applyFont="1" applyFill="1" applyAlignment="1">
      <alignment horizontal="center"/>
    </xf>
    <xf numFmtId="1" fontId="6" fillId="0" borderId="0" xfId="9" applyNumberFormat="1" applyFill="1"/>
    <xf numFmtId="14" fontId="16" fillId="0" borderId="14" xfId="0" quotePrefix="1" applyNumberFormat="1" applyFont="1" applyFill="1" applyBorder="1" applyAlignment="1"/>
    <xf numFmtId="0" fontId="6" fillId="0" borderId="14" xfId="9" applyFill="1" applyBorder="1" applyAlignment="1">
      <alignment horizontal="center"/>
    </xf>
    <xf numFmtId="3" fontId="0" fillId="0" borderId="0" xfId="0" applyNumberFormat="1"/>
    <xf numFmtId="1" fontId="49" fillId="0" borderId="0" xfId="13" applyNumberFormat="1" applyFont="1" applyFill="1" applyAlignment="1">
      <alignment horizontal="center"/>
    </xf>
    <xf numFmtId="3" fontId="9" fillId="0" borderId="14" xfId="0" applyNumberFormat="1" applyFont="1" applyFill="1" applyBorder="1"/>
    <xf numFmtId="3" fontId="6" fillId="0" borderId="0" xfId="9" applyNumberFormat="1" applyFill="1"/>
    <xf numFmtId="0" fontId="12" fillId="0" borderId="16" xfId="10" applyFont="1" applyFill="1" applyBorder="1"/>
    <xf numFmtId="0" fontId="12" fillId="0" borderId="51" xfId="10" applyFont="1" applyFill="1" applyBorder="1"/>
    <xf numFmtId="0" fontId="12" fillId="0" borderId="79" xfId="10" applyFont="1" applyFill="1" applyBorder="1"/>
    <xf numFmtId="0" fontId="12" fillId="0" borderId="17" xfId="10" applyFont="1" applyFill="1" applyBorder="1"/>
    <xf numFmtId="0" fontId="12" fillId="0" borderId="18" xfId="10" applyFont="1" applyFill="1" applyBorder="1"/>
    <xf numFmtId="0" fontId="14" fillId="0" borderId="51" xfId="10" applyFont="1" applyFill="1" applyBorder="1" applyAlignment="1">
      <alignment vertical="justify"/>
    </xf>
    <xf numFmtId="0" fontId="14" fillId="0" borderId="149" xfId="10" applyFont="1" applyFill="1" applyBorder="1" applyAlignment="1">
      <alignment vertical="justify"/>
    </xf>
    <xf numFmtId="0" fontId="14" fillId="0" borderId="19" xfId="10" applyFont="1" applyFill="1" applyBorder="1" applyAlignment="1">
      <alignment horizontal="center"/>
    </xf>
    <xf numFmtId="0" fontId="14" fillId="0" borderId="88" xfId="10" applyFont="1" applyFill="1" applyBorder="1" applyAlignment="1">
      <alignment horizontal="center"/>
    </xf>
    <xf numFmtId="0" fontId="14" fillId="0" borderId="116" xfId="10" applyFont="1" applyFill="1" applyBorder="1" applyAlignment="1">
      <alignment horizontal="center"/>
    </xf>
    <xf numFmtId="0" fontId="10" fillId="0" borderId="150" xfId="10" applyFont="1" applyFill="1" applyBorder="1"/>
    <xf numFmtId="0" fontId="10" fillId="0" borderId="77" xfId="10" applyFont="1" applyFill="1" applyBorder="1"/>
    <xf numFmtId="0" fontId="11" fillId="0" borderId="81" xfId="10" applyFont="1" applyFill="1" applyBorder="1" applyAlignment="1">
      <alignment horizontal="centerContinuous"/>
    </xf>
    <xf numFmtId="0" fontId="11" fillId="0" borderId="87" xfId="10" applyFont="1" applyFill="1" applyBorder="1" applyAlignment="1">
      <alignment horizontal="right"/>
    </xf>
    <xf numFmtId="0" fontId="31" fillId="0" borderId="24" xfId="10" applyFont="1" applyFill="1" applyBorder="1"/>
    <xf numFmtId="0" fontId="6" fillId="0" borderId="17" xfId="10" applyFont="1" applyFill="1" applyBorder="1"/>
    <xf numFmtId="0" fontId="9" fillId="0" borderId="17" xfId="10" applyFont="1" applyFill="1" applyBorder="1"/>
    <xf numFmtId="0" fontId="10" fillId="0" borderId="17" xfId="10" applyFont="1" applyFill="1" applyBorder="1"/>
    <xf numFmtId="0" fontId="10" fillId="0" borderId="25" xfId="10" applyFont="1" applyFill="1" applyBorder="1"/>
    <xf numFmtId="0" fontId="6" fillId="0" borderId="0" xfId="9" applyFill="1" applyBorder="1"/>
    <xf numFmtId="0" fontId="14" fillId="0" borderId="26" xfId="10" applyFont="1" applyFill="1" applyBorder="1" applyAlignment="1">
      <alignment horizontal="centerContinuous"/>
    </xf>
    <xf numFmtId="0" fontId="9" fillId="0" borderId="21" xfId="10" applyFont="1" applyFill="1" applyBorder="1"/>
    <xf numFmtId="0" fontId="9" fillId="0" borderId="22" xfId="10" applyFont="1" applyFill="1" applyBorder="1"/>
    <xf numFmtId="0" fontId="9" fillId="0" borderId="20" xfId="10" applyFont="1" applyFill="1" applyBorder="1"/>
    <xf numFmtId="0" fontId="59" fillId="0" borderId="20" xfId="10" applyFont="1" applyFill="1" applyBorder="1"/>
    <xf numFmtId="0" fontId="10" fillId="0" borderId="23" xfId="10" applyFont="1" applyFill="1" applyBorder="1"/>
    <xf numFmtId="0" fontId="50" fillId="20" borderId="16" xfId="13" applyFont="1" applyFill="1" applyBorder="1"/>
    <xf numFmtId="0" fontId="50" fillId="20" borderId="51" xfId="13" applyFont="1" applyFill="1" applyBorder="1"/>
    <xf numFmtId="0" fontId="50" fillId="20" borderId="79" xfId="13" applyFont="1" applyFill="1" applyBorder="1"/>
    <xf numFmtId="0" fontId="50" fillId="20" borderId="17" xfId="13" applyFont="1" applyFill="1" applyBorder="1"/>
    <xf numFmtId="0" fontId="50" fillId="20" borderId="18" xfId="13" applyFont="1" applyFill="1" applyBorder="1"/>
    <xf numFmtId="0" fontId="50" fillId="20" borderId="25" xfId="13" applyFont="1" applyFill="1" applyBorder="1"/>
    <xf numFmtId="0" fontId="50" fillId="20" borderId="19" xfId="13" applyFont="1" applyFill="1" applyBorder="1" applyAlignment="1">
      <alignment horizontal="center"/>
    </xf>
    <xf numFmtId="0" fontId="50" fillId="20" borderId="151" xfId="13" applyFont="1" applyFill="1" applyBorder="1" applyAlignment="1">
      <alignment horizontal="centerContinuous"/>
    </xf>
    <xf numFmtId="0" fontId="49" fillId="20" borderId="88" xfId="13" applyFont="1" applyFill="1" applyBorder="1"/>
    <xf numFmtId="0" fontId="49" fillId="20" borderId="77" xfId="13" applyFont="1" applyFill="1" applyBorder="1"/>
    <xf numFmtId="1" fontId="53" fillId="0" borderId="66" xfId="13" applyNumberFormat="1" applyFont="1" applyFill="1" applyBorder="1"/>
    <xf numFmtId="1" fontId="54" fillId="20" borderId="66" xfId="13" applyNumberFormat="1" applyFont="1" applyFill="1" applyBorder="1"/>
    <xf numFmtId="0" fontId="49" fillId="21" borderId="77" xfId="13" applyFont="1" applyFill="1" applyBorder="1"/>
    <xf numFmtId="1" fontId="53" fillId="21" borderId="66" xfId="13" applyNumberFormat="1" applyFont="1" applyFill="1" applyBorder="1"/>
    <xf numFmtId="0" fontId="49" fillId="19" borderId="77" xfId="13" applyFont="1" applyFill="1" applyBorder="1"/>
    <xf numFmtId="1" fontId="54" fillId="19" borderId="66" xfId="13" applyNumberFormat="1" applyFont="1" applyFill="1" applyBorder="1"/>
    <xf numFmtId="0" fontId="57" fillId="19" borderId="81" xfId="13" applyFont="1" applyFill="1" applyBorder="1" applyAlignment="1">
      <alignment horizontal="centerContinuous"/>
    </xf>
    <xf numFmtId="0" fontId="11" fillId="19" borderId="87" xfId="13" applyFont="1" applyFill="1" applyBorder="1" applyAlignment="1">
      <alignment horizontal="right"/>
    </xf>
    <xf numFmtId="9" fontId="11" fillId="19" borderId="87" xfId="13" applyNumberFormat="1" applyFont="1" applyFill="1" applyBorder="1" applyAlignment="1">
      <alignment horizontal="right"/>
    </xf>
    <xf numFmtId="1" fontId="53" fillId="19" borderId="87" xfId="13" applyNumberFormat="1" applyFont="1" applyFill="1" applyBorder="1"/>
    <xf numFmtId="1" fontId="53" fillId="19" borderId="86" xfId="13" applyNumberFormat="1" applyFont="1" applyFill="1" applyBorder="1"/>
    <xf numFmtId="0" fontId="50" fillId="20" borderId="81" xfId="13" applyFont="1" applyFill="1" applyBorder="1" applyAlignment="1">
      <alignment horizontal="center"/>
    </xf>
    <xf numFmtId="0" fontId="50" fillId="20" borderId="87" xfId="13" applyFont="1" applyFill="1" applyBorder="1" applyAlignment="1">
      <alignment horizontal="center"/>
    </xf>
    <xf numFmtId="1" fontId="51" fillId="20" borderId="87" xfId="13" applyNumberFormat="1" applyFont="1" applyFill="1" applyBorder="1"/>
    <xf numFmtId="0" fontId="50" fillId="20" borderId="152" xfId="13" applyFont="1" applyFill="1" applyBorder="1" applyAlignment="1">
      <alignment horizontal="center"/>
    </xf>
    <xf numFmtId="0" fontId="50" fillId="20" borderId="86" xfId="13" applyFont="1" applyFill="1" applyBorder="1" applyAlignment="1">
      <alignment horizontal="center"/>
    </xf>
    <xf numFmtId="2" fontId="20" fillId="0" borderId="87" xfId="14" applyNumberFormat="1" applyFont="1" applyBorder="1" applyAlignment="1">
      <alignment horizontal="center"/>
    </xf>
    <xf numFmtId="3" fontId="25" fillId="0" borderId="58" xfId="19" applyNumberFormat="1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8" fontId="6" fillId="0" borderId="0" xfId="9" applyNumberFormat="1" applyFill="1"/>
    <xf numFmtId="3" fontId="6" fillId="0" borderId="0" xfId="9" applyNumberFormat="1" applyFill="1" applyAlignment="1">
      <alignment horizontal="center"/>
    </xf>
    <xf numFmtId="3" fontId="20" fillId="0" borderId="14" xfId="19" applyNumberFormat="1" applyFont="1" applyFill="1" applyBorder="1"/>
    <xf numFmtId="0" fontId="33" fillId="0" borderId="14" xfId="0" applyFont="1" applyFill="1" applyBorder="1"/>
    <xf numFmtId="0" fontId="33" fillId="0" borderId="14" xfId="0" applyFont="1" applyFill="1" applyBorder="1" applyAlignment="1">
      <alignment horizontal="right"/>
    </xf>
    <xf numFmtId="49" fontId="6" fillId="0" borderId="14" xfId="9" applyNumberFormat="1" applyFont="1" applyFill="1" applyBorder="1" applyAlignment="1" applyProtection="1">
      <alignment horizontal="center"/>
    </xf>
    <xf numFmtId="0" fontId="9" fillId="0" borderId="14" xfId="13" applyFont="1" applyFill="1" applyBorder="1"/>
    <xf numFmtId="9" fontId="52" fillId="0" borderId="14" xfId="10" applyNumberFormat="1" applyFont="1" applyFill="1" applyBorder="1" applyProtection="1"/>
    <xf numFmtId="0" fontId="18" fillId="0" borderId="31" xfId="0" applyFont="1" applyBorder="1"/>
    <xf numFmtId="0" fontId="18" fillId="0" borderId="28" xfId="0" applyFont="1" applyBorder="1"/>
    <xf numFmtId="0" fontId="18" fillId="0" borderId="0" xfId="0" applyFont="1" applyFill="1" applyBorder="1"/>
    <xf numFmtId="0" fontId="11" fillId="19" borderId="0" xfId="13" applyFont="1" applyFill="1" applyBorder="1" applyAlignment="1">
      <alignment horizontal="right"/>
    </xf>
    <xf numFmtId="9" fontId="11" fillId="19" borderId="0" xfId="13" applyNumberFormat="1" applyFont="1" applyFill="1" applyBorder="1" applyAlignment="1">
      <alignment horizontal="right"/>
    </xf>
    <xf numFmtId="1" fontId="53" fillId="19" borderId="0" xfId="13" applyNumberFormat="1" applyFont="1" applyFill="1" applyBorder="1"/>
    <xf numFmtId="0" fontId="57" fillId="19" borderId="0" xfId="13" applyFont="1" applyFill="1" applyBorder="1" applyAlignment="1">
      <alignment horizontal="center"/>
    </xf>
    <xf numFmtId="1" fontId="53" fillId="0" borderId="15" xfId="13" applyNumberFormat="1" applyFont="1" applyFill="1" applyBorder="1" applyProtection="1"/>
    <xf numFmtId="1" fontId="24" fillId="0" borderId="15" xfId="13" applyNumberFormat="1" applyFont="1" applyFill="1" applyBorder="1" applyProtection="1"/>
    <xf numFmtId="1" fontId="53" fillId="0" borderId="27" xfId="13" applyNumberFormat="1" applyFont="1" applyFill="1" applyBorder="1" applyProtection="1"/>
    <xf numFmtId="1" fontId="24" fillId="0" borderId="14" xfId="13" applyNumberFormat="1" applyFont="1" applyFill="1" applyBorder="1" applyProtection="1"/>
    <xf numFmtId="1" fontId="53" fillId="0" borderId="66" xfId="13" applyNumberFormat="1" applyFont="1" applyFill="1" applyBorder="1" applyProtection="1"/>
    <xf numFmtId="1" fontId="53" fillId="26" borderId="14" xfId="13" applyNumberFormat="1" applyFont="1" applyFill="1" applyBorder="1" applyProtection="1"/>
    <xf numFmtId="1" fontId="53" fillId="19" borderId="14" xfId="13" applyNumberFormat="1" applyFont="1" applyFill="1" applyBorder="1" applyProtection="1"/>
    <xf numFmtId="3" fontId="18" fillId="0" borderId="30" xfId="0" applyNumberFormat="1" applyFont="1" applyBorder="1"/>
    <xf numFmtId="3" fontId="9" fillId="0" borderId="14" xfId="0" applyNumberFormat="1" applyFont="1" applyFill="1" applyBorder="1" applyProtection="1"/>
    <xf numFmtId="3" fontId="5" fillId="0" borderId="0" xfId="0" applyNumberFormat="1" applyFont="1"/>
    <xf numFmtId="3" fontId="6" fillId="0" borderId="0" xfId="0" applyNumberFormat="1" applyFont="1"/>
    <xf numFmtId="3" fontId="0" fillId="27" borderId="0" xfId="0" applyNumberFormat="1" applyFill="1"/>
    <xf numFmtId="168" fontId="0" fillId="0" borderId="0" xfId="0" applyNumberFormat="1"/>
    <xf numFmtId="168" fontId="6" fillId="0" borderId="0" xfId="0" applyNumberFormat="1" applyFont="1"/>
    <xf numFmtId="168" fontId="5" fillId="0" borderId="0" xfId="0" applyNumberFormat="1" applyFont="1"/>
    <xf numFmtId="3" fontId="10" fillId="0" borderId="102" xfId="0" applyNumberFormat="1" applyFont="1" applyBorder="1" applyAlignment="1" applyProtection="1"/>
    <xf numFmtId="3" fontId="10" fillId="0" borderId="123" xfId="0" applyNumberFormat="1" applyFont="1" applyBorder="1" applyAlignment="1" applyProtection="1"/>
    <xf numFmtId="0" fontId="18" fillId="0" borderId="30" xfId="0" applyFont="1" applyBorder="1" applyProtection="1"/>
    <xf numFmtId="0" fontId="14" fillId="28" borderId="0" xfId="13" applyFont="1" applyFill="1" applyBorder="1"/>
    <xf numFmtId="0" fontId="0" fillId="0" borderId="0" xfId="0" applyAlignment="1"/>
    <xf numFmtId="0" fontId="5" fillId="0" borderId="0" xfId="0" applyFont="1" applyAlignment="1"/>
    <xf numFmtId="3" fontId="52" fillId="0" borderId="121" xfId="10" applyNumberFormat="1" applyFont="1" applyFill="1" applyBorder="1"/>
    <xf numFmtId="3" fontId="52" fillId="0" borderId="14" xfId="10" applyNumberFormat="1" applyFont="1" applyFill="1" applyBorder="1"/>
    <xf numFmtId="3" fontId="52" fillId="0" borderId="15" xfId="10" applyNumberFormat="1" applyFont="1" applyFill="1" applyBorder="1"/>
    <xf numFmtId="3" fontId="52" fillId="0" borderId="122" xfId="10" applyNumberFormat="1" applyFont="1" applyFill="1" applyBorder="1"/>
    <xf numFmtId="3" fontId="52" fillId="0" borderId="66" xfId="10" applyNumberFormat="1" applyFont="1" applyFill="1" applyBorder="1"/>
    <xf numFmtId="3" fontId="52" fillId="0" borderId="14" xfId="10" applyNumberFormat="1" applyFont="1" applyFill="1" applyBorder="1" applyProtection="1"/>
    <xf numFmtId="3" fontId="52" fillId="0" borderId="66" xfId="10" applyNumberFormat="1" applyFont="1" applyFill="1" applyBorder="1" applyProtection="1"/>
    <xf numFmtId="3" fontId="52" fillId="0" borderId="87" xfId="10" applyNumberFormat="1" applyFont="1" applyFill="1" applyBorder="1"/>
    <xf numFmtId="3" fontId="52" fillId="0" borderId="86" xfId="10" applyNumberFormat="1" applyFont="1" applyFill="1" applyBorder="1"/>
    <xf numFmtId="0" fontId="5" fillId="0" borderId="14" xfId="9" applyFont="1" applyFill="1" applyBorder="1" applyProtection="1"/>
    <xf numFmtId="166" fontId="35" fillId="33" borderId="14" xfId="0" applyNumberFormat="1" applyFont="1" applyFill="1" applyBorder="1" applyAlignment="1">
      <alignment horizontal="right"/>
    </xf>
    <xf numFmtId="0" fontId="35" fillId="33" borderId="14" xfId="0" applyFont="1" applyFill="1" applyBorder="1" applyAlignment="1">
      <alignment horizontal="justify"/>
    </xf>
    <xf numFmtId="3" fontId="28" fillId="33" borderId="14" xfId="0" applyNumberFormat="1" applyFont="1" applyFill="1" applyBorder="1"/>
    <xf numFmtId="0" fontId="35" fillId="33" borderId="14" xfId="0" applyFont="1" applyFill="1" applyBorder="1" applyAlignment="1">
      <alignment horizontal="right"/>
    </xf>
    <xf numFmtId="0" fontId="36" fillId="33" borderId="14" xfId="0" applyFont="1" applyFill="1" applyBorder="1" applyAlignment="1">
      <alignment horizontal="right"/>
    </xf>
    <xf numFmtId="0" fontId="36" fillId="33" borderId="14" xfId="0" applyFont="1" applyFill="1" applyBorder="1" applyAlignment="1">
      <alignment horizontal="left"/>
    </xf>
    <xf numFmtId="0" fontId="35" fillId="33" borderId="14" xfId="0" applyFont="1" applyFill="1" applyBorder="1"/>
    <xf numFmtId="0" fontId="36" fillId="33" borderId="14" xfId="0" applyFont="1" applyFill="1" applyBorder="1"/>
    <xf numFmtId="0" fontId="11" fillId="33" borderId="73" xfId="0" applyFont="1" applyFill="1" applyBorder="1" applyAlignment="1">
      <alignment horizontal="centerContinuous"/>
    </xf>
    <xf numFmtId="0" fontId="22" fillId="33" borderId="73" xfId="0" applyFont="1" applyFill="1" applyBorder="1" applyAlignment="1">
      <alignment horizontal="center"/>
    </xf>
    <xf numFmtId="3" fontId="28" fillId="33" borderId="73" xfId="0" applyNumberFormat="1" applyFont="1" applyFill="1" applyBorder="1"/>
    <xf numFmtId="0" fontId="14" fillId="31" borderId="52" xfId="10" applyFont="1" applyFill="1" applyBorder="1" applyAlignment="1">
      <alignment horizontal="centerContinuous"/>
    </xf>
    <xf numFmtId="0" fontId="14" fillId="31" borderId="29" xfId="10" applyFont="1" applyFill="1" applyBorder="1" applyAlignment="1">
      <alignment horizontal="centerContinuous"/>
    </xf>
    <xf numFmtId="0" fontId="58" fillId="31" borderId="26" xfId="10" applyFont="1" applyFill="1" applyBorder="1" applyAlignment="1">
      <alignment horizontal="left"/>
    </xf>
    <xf numFmtId="0" fontId="29" fillId="31" borderId="52" xfId="0" applyFont="1" applyFill="1" applyBorder="1" applyAlignment="1">
      <alignment horizontal="centerContinuous"/>
    </xf>
    <xf numFmtId="0" fontId="29" fillId="34" borderId="29" xfId="0" applyFont="1" applyFill="1" applyBorder="1" applyAlignment="1">
      <alignment horizontal="centerContinuous"/>
    </xf>
    <xf numFmtId="0" fontId="31" fillId="34" borderId="14" xfId="0" applyFont="1" applyFill="1" applyBorder="1" applyAlignment="1">
      <alignment horizontal="center"/>
    </xf>
    <xf numFmtId="3" fontId="42" fillId="9" borderId="134" xfId="1" applyNumberFormat="1" applyFont="1" applyFill="1" applyBorder="1" applyAlignment="1">
      <alignment vertical="top"/>
    </xf>
    <xf numFmtId="3" fontId="42" fillId="9" borderId="127" xfId="1" applyNumberFormat="1" applyFont="1" applyFill="1" applyBorder="1" applyAlignment="1">
      <alignment vertical="top"/>
    </xf>
    <xf numFmtId="3" fontId="42" fillId="9" borderId="132" xfId="1" applyNumberFormat="1" applyFont="1" applyFill="1" applyBorder="1" applyAlignment="1">
      <alignment vertical="top"/>
    </xf>
    <xf numFmtId="3" fontId="42" fillId="9" borderId="134" xfId="1" applyNumberFormat="1" applyFont="1" applyFill="1" applyBorder="1" applyAlignment="1"/>
    <xf numFmtId="3" fontId="42" fillId="9" borderId="127" xfId="1" applyNumberFormat="1" applyFont="1" applyFill="1" applyBorder="1" applyAlignment="1"/>
    <xf numFmtId="3" fontId="42" fillId="9" borderId="132" xfId="1" applyNumberFormat="1" applyFont="1" applyFill="1" applyBorder="1" applyAlignment="1"/>
    <xf numFmtId="3" fontId="39" fillId="6" borderId="0" xfId="1" applyNumberFormat="1" applyFont="1" applyFill="1" applyAlignment="1">
      <alignment vertical="top"/>
    </xf>
    <xf numFmtId="3" fontId="42" fillId="0" borderId="0" xfId="23" applyNumberFormat="1" applyFont="1" applyAlignment="1">
      <alignment vertical="top"/>
    </xf>
    <xf numFmtId="3" fontId="41" fillId="0" borderId="0" xfId="23" applyNumberFormat="1" applyFont="1" applyAlignment="1">
      <alignment vertical="top"/>
    </xf>
    <xf numFmtId="3" fontId="20" fillId="9" borderId="0" xfId="12" applyNumberFormat="1" applyFont="1" applyFill="1" applyBorder="1" applyAlignment="1">
      <alignment vertical="top" wrapText="1"/>
    </xf>
    <xf numFmtId="3" fontId="42" fillId="9" borderId="0" xfId="12" applyNumberFormat="1" applyFont="1" applyFill="1" applyBorder="1" applyAlignment="1">
      <alignment vertical="top" wrapText="1"/>
    </xf>
    <xf numFmtId="3" fontId="39" fillId="9" borderId="0" xfId="1" applyNumberFormat="1" applyFont="1" applyFill="1" applyAlignment="1">
      <alignment vertical="top"/>
    </xf>
    <xf numFmtId="3" fontId="40" fillId="9" borderId="0" xfId="1" applyNumberFormat="1" applyFont="1" applyFill="1" applyAlignment="1">
      <alignment vertical="top"/>
    </xf>
    <xf numFmtId="0" fontId="62" fillId="2" borderId="0" xfId="23" applyFont="1" applyFill="1" applyBorder="1" applyAlignment="1">
      <alignment horizontal="left" vertical="top"/>
    </xf>
    <xf numFmtId="3" fontId="40" fillId="6" borderId="0" xfId="1" applyNumberFormat="1" applyFont="1" applyFill="1" applyAlignment="1">
      <alignment vertical="top"/>
    </xf>
    <xf numFmtId="3" fontId="25" fillId="8" borderId="0" xfId="12" applyNumberFormat="1" applyFont="1" applyFill="1" applyBorder="1" applyAlignment="1">
      <alignment vertical="top"/>
    </xf>
    <xf numFmtId="3" fontId="48" fillId="9" borderId="0" xfId="1" applyNumberFormat="1" applyFont="1" applyFill="1" applyAlignment="1">
      <alignment vertical="top"/>
    </xf>
    <xf numFmtId="3" fontId="41" fillId="9" borderId="28" xfId="19" applyNumberFormat="1" applyFont="1" applyFill="1" applyBorder="1" applyAlignment="1">
      <alignment horizontal="center" vertical="top"/>
    </xf>
    <xf numFmtId="3" fontId="42" fillId="9" borderId="29" xfId="19" applyNumberFormat="1" applyFont="1" applyFill="1" applyBorder="1" applyAlignment="1">
      <alignment horizontal="center" vertical="top"/>
    </xf>
    <xf numFmtId="3" fontId="41" fillId="9" borderId="14" xfId="19" applyNumberFormat="1" applyFont="1" applyFill="1" applyBorder="1" applyAlignment="1">
      <alignment horizontal="center" vertical="top"/>
    </xf>
    <xf numFmtId="3" fontId="40" fillId="6" borderId="0" xfId="1" applyNumberFormat="1" applyFont="1" applyFill="1" applyAlignment="1">
      <alignment horizontal="center" vertical="top"/>
    </xf>
    <xf numFmtId="3" fontId="41" fillId="9" borderId="30" xfId="19" applyNumberFormat="1" applyFont="1" applyFill="1" applyBorder="1" applyAlignment="1">
      <alignment vertical="top"/>
    </xf>
    <xf numFmtId="3" fontId="42" fillId="9" borderId="31" xfId="19" applyNumberFormat="1" applyFont="1" applyFill="1" applyBorder="1" applyAlignment="1">
      <alignment vertical="top"/>
    </xf>
    <xf numFmtId="14" fontId="41" fillId="9" borderId="14" xfId="23" quotePrefix="1" applyNumberFormat="1" applyFont="1" applyFill="1" applyBorder="1" applyAlignment="1">
      <alignment horizontal="center" vertical="top"/>
    </xf>
    <xf numFmtId="14" fontId="41" fillId="0" borderId="14" xfId="23" quotePrefix="1" applyNumberFormat="1" applyFont="1" applyFill="1" applyBorder="1" applyAlignment="1">
      <alignment vertical="top"/>
    </xf>
    <xf numFmtId="0" fontId="5" fillId="7" borderId="0" xfId="0" applyFont="1" applyFill="1" applyAlignment="1">
      <alignment vertical="top"/>
    </xf>
    <xf numFmtId="0" fontId="0" fillId="7" borderId="0" xfId="0" applyFill="1" applyAlignment="1">
      <alignment vertical="top"/>
    </xf>
    <xf numFmtId="3" fontId="39" fillId="7" borderId="0" xfId="1" applyNumberFormat="1" applyFont="1" applyFill="1" applyAlignment="1">
      <alignment vertical="top"/>
    </xf>
    <xf numFmtId="3" fontId="42" fillId="7" borderId="14" xfId="1" applyNumberFormat="1" applyFont="1" applyFill="1" applyBorder="1" applyAlignment="1">
      <alignment horizontal="center" vertical="top" wrapText="1"/>
    </xf>
    <xf numFmtId="3" fontId="41" fillId="7" borderId="14" xfId="1" applyNumberFormat="1" applyFont="1" applyFill="1" applyBorder="1" applyAlignment="1">
      <alignment horizontal="center" vertical="top" wrapText="1"/>
    </xf>
    <xf numFmtId="3" fontId="41" fillId="9" borderId="14" xfId="1" applyNumberFormat="1" applyFont="1" applyFill="1" applyBorder="1" applyAlignment="1">
      <alignment horizontal="center" vertical="top" wrapText="1"/>
    </xf>
    <xf numFmtId="3" fontId="39" fillId="9" borderId="14" xfId="1" applyNumberFormat="1" applyFont="1" applyFill="1" applyBorder="1" applyAlignment="1">
      <alignment horizontal="center" vertical="top" wrapText="1"/>
    </xf>
    <xf numFmtId="3" fontId="41" fillId="6" borderId="50" xfId="23" applyNumberFormat="1" applyFont="1" applyFill="1" applyBorder="1" applyAlignment="1">
      <alignment vertical="top"/>
    </xf>
    <xf numFmtId="3" fontId="41" fillId="6" borderId="50" xfId="1" applyNumberFormat="1" applyFont="1" applyFill="1" applyBorder="1" applyAlignment="1">
      <alignment vertical="top"/>
    </xf>
    <xf numFmtId="3" fontId="41" fillId="6" borderId="50" xfId="1" applyNumberFormat="1" applyFont="1" applyFill="1" applyBorder="1" applyAlignment="1">
      <alignment horizontal="center" vertical="top"/>
    </xf>
    <xf numFmtId="3" fontId="42" fillId="6" borderId="50" xfId="1" applyNumberFormat="1" applyFont="1" applyFill="1" applyBorder="1" applyAlignment="1">
      <alignment horizontal="center" vertical="top"/>
    </xf>
    <xf numFmtId="3" fontId="20" fillId="9" borderId="50" xfId="1" applyNumberFormat="1" applyFont="1" applyFill="1" applyBorder="1" applyAlignment="1">
      <alignment vertical="top"/>
    </xf>
    <xf numFmtId="3" fontId="41" fillId="9" borderId="50" xfId="1" applyNumberFormat="1" applyFont="1" applyFill="1" applyBorder="1" applyAlignment="1">
      <alignment vertical="top"/>
    </xf>
    <xf numFmtId="3" fontId="42" fillId="9" borderId="50" xfId="1" applyNumberFormat="1" applyFont="1" applyFill="1" applyBorder="1" applyAlignment="1">
      <alignment vertical="top"/>
    </xf>
    <xf numFmtId="3" fontId="40" fillId="6" borderId="50" xfId="1" applyNumberFormat="1" applyFont="1" applyFill="1" applyBorder="1" applyAlignment="1">
      <alignment vertical="top"/>
    </xf>
    <xf numFmtId="3" fontId="41" fillId="17" borderId="50" xfId="1" applyNumberFormat="1" applyFont="1" applyFill="1" applyBorder="1" applyAlignment="1">
      <alignment vertical="top"/>
    </xf>
    <xf numFmtId="3" fontId="41" fillId="17" borderId="50" xfId="1" applyNumberFormat="1" applyFont="1" applyFill="1" applyBorder="1" applyAlignment="1">
      <alignment vertical="top" wrapText="1"/>
    </xf>
    <xf numFmtId="3" fontId="41" fillId="6" borderId="0" xfId="23" applyNumberFormat="1" applyFont="1" applyFill="1" applyAlignment="1">
      <alignment vertical="top"/>
    </xf>
    <xf numFmtId="3" fontId="42" fillId="16" borderId="141" xfId="23" applyNumberFormat="1" applyFont="1" applyFill="1" applyBorder="1" applyAlignment="1">
      <alignment vertical="top"/>
    </xf>
    <xf numFmtId="3" fontId="42" fillId="16" borderId="142" xfId="23" applyNumberFormat="1" applyFont="1" applyFill="1" applyBorder="1" applyAlignment="1">
      <alignment vertical="top"/>
    </xf>
    <xf numFmtId="3" fontId="42" fillId="16" borderId="142" xfId="1" applyNumberFormat="1" applyFont="1" applyFill="1" applyBorder="1" applyAlignment="1">
      <alignment horizontal="center" vertical="top"/>
    </xf>
    <xf numFmtId="3" fontId="20" fillId="16" borderId="142" xfId="1" applyNumberFormat="1" applyFont="1" applyFill="1" applyBorder="1" applyAlignment="1">
      <alignment horizontal="center" vertical="top"/>
    </xf>
    <xf numFmtId="3" fontId="42" fillId="16" borderId="143" xfId="23" applyNumberFormat="1" applyFont="1" applyFill="1" applyBorder="1" applyAlignment="1">
      <alignment vertical="top"/>
    </xf>
    <xf numFmtId="3" fontId="42" fillId="6" borderId="0" xfId="23" applyNumberFormat="1" applyFont="1" applyFill="1" applyAlignment="1">
      <alignment vertical="top"/>
    </xf>
    <xf numFmtId="3" fontId="41" fillId="0" borderId="133" xfId="23" applyNumberFormat="1" applyFont="1" applyFill="1" applyBorder="1" applyAlignment="1">
      <alignment vertical="top"/>
    </xf>
    <xf numFmtId="3" fontId="41" fillId="0" borderId="134" xfId="23" applyNumberFormat="1" applyFont="1" applyFill="1" applyBorder="1" applyAlignment="1">
      <alignment vertical="top"/>
    </xf>
    <xf numFmtId="3" fontId="41" fillId="7" borderId="134" xfId="8" applyNumberFormat="1" applyFont="1" applyFill="1" applyBorder="1" applyAlignment="1">
      <alignment vertical="top"/>
    </xf>
    <xf numFmtId="3" fontId="42" fillId="7" borderId="134" xfId="23" applyNumberFormat="1" applyFont="1" applyFill="1" applyBorder="1" applyAlignment="1">
      <alignment horizontal="center" vertical="top"/>
    </xf>
    <xf numFmtId="3" fontId="42" fillId="0" borderId="134" xfId="23" applyNumberFormat="1" applyFont="1" applyFill="1" applyBorder="1" applyAlignment="1">
      <alignment horizontal="center" vertical="top"/>
    </xf>
    <xf numFmtId="3" fontId="20" fillId="31" borderId="134" xfId="1" applyNumberFormat="1" applyFont="1" applyFill="1" applyBorder="1" applyAlignment="1">
      <alignment vertical="top"/>
    </xf>
    <xf numFmtId="3" fontId="45" fillId="9" borderId="134" xfId="1" applyNumberFormat="1" applyFont="1" applyFill="1" applyBorder="1" applyAlignment="1">
      <alignment vertical="top"/>
    </xf>
    <xf numFmtId="3" fontId="41" fillId="9" borderId="134" xfId="1" applyNumberFormat="1" applyFont="1" applyFill="1" applyBorder="1" applyAlignment="1">
      <alignment vertical="top"/>
    </xf>
    <xf numFmtId="3" fontId="40" fillId="0" borderId="134" xfId="1" applyNumberFormat="1" applyFont="1" applyFill="1" applyBorder="1" applyAlignment="1">
      <alignment vertical="top"/>
    </xf>
    <xf numFmtId="3" fontId="41" fillId="0" borderId="134" xfId="1" applyNumberFormat="1" applyFont="1" applyFill="1" applyBorder="1" applyAlignment="1">
      <alignment vertical="top"/>
    </xf>
    <xf numFmtId="3" fontId="41" fillId="18" borderId="134" xfId="1" applyNumberFormat="1" applyFont="1" applyFill="1" applyBorder="1" applyAlignment="1">
      <alignment vertical="top"/>
    </xf>
    <xf numFmtId="3" fontId="42" fillId="18" borderId="134" xfId="1" applyNumberFormat="1" applyFont="1" applyFill="1" applyBorder="1" applyAlignment="1">
      <alignment vertical="top"/>
    </xf>
    <xf numFmtId="3" fontId="42" fillId="18" borderId="134" xfId="1" applyNumberFormat="1" applyFont="1" applyFill="1" applyBorder="1" applyAlignment="1">
      <alignment vertical="top" wrapText="1"/>
    </xf>
    <xf numFmtId="3" fontId="39" fillId="19" borderId="137" xfId="1" applyNumberFormat="1" applyFont="1" applyFill="1" applyBorder="1" applyAlignment="1">
      <alignment vertical="top"/>
    </xf>
    <xf numFmtId="3" fontId="41" fillId="0" borderId="128" xfId="23" applyNumberFormat="1" applyFont="1" applyFill="1" applyBorder="1" applyAlignment="1">
      <alignment vertical="top"/>
    </xf>
    <xf numFmtId="3" fontId="41" fillId="0" borderId="127" xfId="23" applyNumberFormat="1" applyFont="1" applyFill="1" applyBorder="1" applyAlignment="1">
      <alignment vertical="top"/>
    </xf>
    <xf numFmtId="3" fontId="41" fillId="7" borderId="127" xfId="8" applyNumberFormat="1" applyFont="1" applyFill="1" applyBorder="1" applyAlignment="1">
      <alignment vertical="top"/>
    </xf>
    <xf numFmtId="3" fontId="42" fillId="12" borderId="134" xfId="23" applyNumberFormat="1" applyFont="1" applyFill="1" applyBorder="1" applyAlignment="1">
      <alignment horizontal="center" vertical="top"/>
    </xf>
    <xf numFmtId="3" fontId="42" fillId="0" borderId="127" xfId="23" applyNumberFormat="1" applyFont="1" applyFill="1" applyBorder="1" applyAlignment="1">
      <alignment horizontal="center" vertical="top"/>
    </xf>
    <xf numFmtId="3" fontId="20" fillId="31" borderId="127" xfId="1" applyNumberFormat="1" applyFont="1" applyFill="1" applyBorder="1" applyAlignment="1">
      <alignment vertical="top"/>
    </xf>
    <xf numFmtId="3" fontId="41" fillId="9" borderId="127" xfId="1" applyNumberFormat="1" applyFont="1" applyFill="1" applyBorder="1" applyAlignment="1">
      <alignment vertical="top"/>
    </xf>
    <xf numFmtId="3" fontId="40" fillId="0" borderId="127" xfId="1" applyNumberFormat="1" applyFont="1" applyFill="1" applyBorder="1" applyAlignment="1">
      <alignment vertical="top"/>
    </xf>
    <xf numFmtId="3" fontId="41" fillId="0" borderId="127" xfId="1" applyNumberFormat="1" applyFont="1" applyFill="1" applyBorder="1" applyAlignment="1">
      <alignment vertical="top"/>
    </xf>
    <xf numFmtId="3" fontId="41" fillId="18" borderId="127" xfId="1" applyNumberFormat="1" applyFont="1" applyFill="1" applyBorder="1" applyAlignment="1">
      <alignment vertical="top"/>
    </xf>
    <xf numFmtId="3" fontId="42" fillId="18" borderId="127" xfId="1" applyNumberFormat="1" applyFont="1" applyFill="1" applyBorder="1" applyAlignment="1">
      <alignment vertical="top"/>
    </xf>
    <xf numFmtId="3" fontId="42" fillId="18" borderId="127" xfId="1" applyNumberFormat="1" applyFont="1" applyFill="1" applyBorder="1" applyAlignment="1">
      <alignment vertical="top" wrapText="1"/>
    </xf>
    <xf numFmtId="3" fontId="39" fillId="19" borderId="138" xfId="1" applyNumberFormat="1" applyFont="1" applyFill="1" applyBorder="1" applyAlignment="1">
      <alignment vertical="top"/>
    </xf>
    <xf numFmtId="3" fontId="41" fillId="0" borderId="131" xfId="23" applyNumberFormat="1" applyFont="1" applyFill="1" applyBorder="1" applyAlignment="1">
      <alignment vertical="top"/>
    </xf>
    <xf numFmtId="3" fontId="41" fillId="0" borderId="132" xfId="23" applyNumberFormat="1" applyFont="1" applyFill="1" applyBorder="1" applyAlignment="1">
      <alignment vertical="top"/>
    </xf>
    <xf numFmtId="3" fontId="41" fillId="7" borderId="132" xfId="8" applyNumberFormat="1" applyFont="1" applyFill="1" applyBorder="1" applyAlignment="1">
      <alignment vertical="top"/>
    </xf>
    <xf numFmtId="3" fontId="42" fillId="0" borderId="132" xfId="23" applyNumberFormat="1" applyFont="1" applyFill="1" applyBorder="1" applyAlignment="1">
      <alignment horizontal="center" vertical="top"/>
    </xf>
    <xf numFmtId="3" fontId="20" fillId="31" borderId="132" xfId="1" applyNumberFormat="1" applyFont="1" applyFill="1" applyBorder="1" applyAlignment="1">
      <alignment vertical="top"/>
    </xf>
    <xf numFmtId="3" fontId="41" fillId="9" borderId="132" xfId="1" applyNumberFormat="1" applyFont="1" applyFill="1" applyBorder="1" applyAlignment="1">
      <alignment vertical="top"/>
    </xf>
    <xf numFmtId="3" fontId="40" fillId="0" borderId="132" xfId="1" applyNumberFormat="1" applyFont="1" applyFill="1" applyBorder="1" applyAlignment="1">
      <alignment vertical="top"/>
    </xf>
    <xf numFmtId="3" fontId="41" fillId="0" borderId="132" xfId="1" applyNumberFormat="1" applyFont="1" applyFill="1" applyBorder="1" applyAlignment="1">
      <alignment vertical="top"/>
    </xf>
    <xf numFmtId="3" fontId="41" fillId="18" borderId="132" xfId="1" applyNumberFormat="1" applyFont="1" applyFill="1" applyBorder="1" applyAlignment="1">
      <alignment vertical="top"/>
    </xf>
    <xf numFmtId="3" fontId="40" fillId="0" borderId="134" xfId="25" applyNumberFormat="1" applyFont="1" applyFill="1" applyBorder="1" applyAlignment="1">
      <alignment vertical="top"/>
    </xf>
    <xf numFmtId="3" fontId="42" fillId="18" borderId="132" xfId="1" applyNumberFormat="1" applyFont="1" applyFill="1" applyBorder="1" applyAlignment="1">
      <alignment vertical="top"/>
    </xf>
    <xf numFmtId="3" fontId="42" fillId="18" borderId="132" xfId="1" applyNumberFormat="1" applyFont="1" applyFill="1" applyBorder="1" applyAlignment="1">
      <alignment vertical="top" wrapText="1"/>
    </xf>
    <xf numFmtId="3" fontId="39" fillId="19" borderId="139" xfId="1" applyNumberFormat="1" applyFont="1" applyFill="1" applyBorder="1" applyAlignment="1">
      <alignment vertical="top"/>
    </xf>
    <xf numFmtId="3" fontId="42" fillId="16" borderId="135" xfId="23" applyNumberFormat="1" applyFont="1" applyFill="1" applyBorder="1" applyAlignment="1">
      <alignment vertical="top"/>
    </xf>
    <xf numFmtId="3" fontId="42" fillId="16" borderId="136" xfId="23" applyNumberFormat="1" applyFont="1" applyFill="1" applyBorder="1" applyAlignment="1">
      <alignment vertical="top"/>
    </xf>
    <xf numFmtId="3" fontId="42" fillId="16" borderId="136" xfId="23" applyNumberFormat="1" applyFont="1" applyFill="1" applyBorder="1" applyAlignment="1">
      <alignment horizontal="center" vertical="top"/>
    </xf>
    <xf numFmtId="3" fontId="20" fillId="32" borderId="136" xfId="23" applyNumberFormat="1" applyFont="1" applyFill="1" applyBorder="1" applyAlignment="1">
      <alignment horizontal="center" vertical="top"/>
    </xf>
    <xf numFmtId="3" fontId="42" fillId="16" borderId="144" xfId="23" applyNumberFormat="1" applyFont="1" applyFill="1" applyBorder="1" applyAlignment="1">
      <alignment vertical="top"/>
    </xf>
    <xf numFmtId="3" fontId="42" fillId="16" borderId="164" xfId="23" applyNumberFormat="1" applyFont="1" applyFill="1" applyBorder="1" applyAlignment="1">
      <alignment vertical="top"/>
    </xf>
    <xf numFmtId="3" fontId="42" fillId="16" borderId="165" xfId="23" applyNumberFormat="1" applyFont="1" applyFill="1" applyBorder="1" applyAlignment="1">
      <alignment vertical="top"/>
    </xf>
    <xf numFmtId="3" fontId="42" fillId="16" borderId="165" xfId="23" applyNumberFormat="1" applyFont="1" applyFill="1" applyBorder="1" applyAlignment="1">
      <alignment horizontal="center" vertical="top"/>
    </xf>
    <xf numFmtId="3" fontId="20" fillId="31" borderId="0" xfId="1" applyNumberFormat="1" applyFont="1" applyFill="1" applyBorder="1" applyAlignment="1">
      <alignment vertical="center" wrapText="1"/>
    </xf>
    <xf numFmtId="3" fontId="42" fillId="7" borderId="127" xfId="8" applyNumberFormat="1" applyFont="1" applyFill="1" applyBorder="1" applyAlignment="1">
      <alignment vertical="top"/>
    </xf>
    <xf numFmtId="3" fontId="40" fillId="12" borderId="127" xfId="1" applyNumberFormat="1" applyFont="1" applyFill="1" applyBorder="1" applyAlignment="1">
      <alignment vertical="top"/>
    </xf>
    <xf numFmtId="3" fontId="41" fillId="6" borderId="0" xfId="23" applyNumberFormat="1" applyFont="1" applyFill="1" applyBorder="1" applyAlignment="1">
      <alignment vertical="top"/>
    </xf>
    <xf numFmtId="3" fontId="42" fillId="6" borderId="0" xfId="23" applyNumberFormat="1" applyFont="1" applyFill="1" applyBorder="1" applyAlignment="1">
      <alignment vertical="top"/>
    </xf>
    <xf numFmtId="3" fontId="42" fillId="16" borderId="166" xfId="23" applyNumberFormat="1" applyFont="1" applyFill="1" applyBorder="1" applyAlignment="1">
      <alignment horizontal="center" vertical="top"/>
    </xf>
    <xf numFmtId="3" fontId="40" fillId="19" borderId="14" xfId="1" applyNumberFormat="1" applyFont="1" applyFill="1" applyBorder="1" applyAlignment="1">
      <alignment vertical="top"/>
    </xf>
    <xf numFmtId="3" fontId="41" fillId="0" borderId="134" xfId="20" applyNumberFormat="1" applyFont="1" applyFill="1" applyBorder="1" applyAlignment="1">
      <alignment vertical="top"/>
    </xf>
    <xf numFmtId="3" fontId="42" fillId="7" borderId="134" xfId="1" applyNumberFormat="1" applyFont="1" applyFill="1" applyBorder="1" applyAlignment="1"/>
    <xf numFmtId="3" fontId="46" fillId="0" borderId="134" xfId="1" applyNumberFormat="1" applyFont="1" applyFill="1" applyBorder="1" applyAlignment="1">
      <alignment vertical="top"/>
    </xf>
    <xf numFmtId="3" fontId="47" fillId="0" borderId="134" xfId="1" applyNumberFormat="1" applyFont="1" applyFill="1" applyBorder="1" applyAlignment="1">
      <alignment vertical="top"/>
    </xf>
    <xf numFmtId="3" fontId="41" fillId="0" borderId="134" xfId="21" applyNumberFormat="1" applyFont="1" applyFill="1" applyBorder="1" applyAlignment="1">
      <alignment vertical="top"/>
    </xf>
    <xf numFmtId="3" fontId="42" fillId="7" borderId="127" xfId="1" applyNumberFormat="1" applyFont="1" applyFill="1" applyBorder="1" applyAlignment="1"/>
    <xf numFmtId="3" fontId="46" fillId="0" borderId="127" xfId="1" applyNumberFormat="1" applyFont="1" applyFill="1" applyBorder="1" applyAlignment="1">
      <alignment vertical="top"/>
    </xf>
    <xf numFmtId="3" fontId="41" fillId="0" borderId="127" xfId="21" applyNumberFormat="1" applyFont="1" applyFill="1" applyBorder="1" applyAlignment="1">
      <alignment vertical="top"/>
    </xf>
    <xf numFmtId="3" fontId="41" fillId="0" borderId="134" xfId="20" applyNumberFormat="1" applyFont="1" applyFill="1" applyBorder="1" applyAlignment="1">
      <alignment vertical="top" wrapText="1"/>
    </xf>
    <xf numFmtId="3" fontId="41" fillId="0" borderId="127" xfId="23" applyNumberFormat="1" applyFont="1" applyFill="1" applyBorder="1" applyAlignment="1">
      <alignment vertical="top" wrapText="1"/>
    </xf>
    <xf numFmtId="3" fontId="41" fillId="0" borderId="134" xfId="23" applyNumberFormat="1" applyFont="1" applyFill="1" applyBorder="1" applyAlignment="1">
      <alignment vertical="top" wrapText="1"/>
    </xf>
    <xf numFmtId="3" fontId="63" fillId="7" borderId="127" xfId="1" applyNumberFormat="1" applyFont="1" applyFill="1" applyBorder="1" applyAlignment="1">
      <alignment vertical="top"/>
    </xf>
    <xf numFmtId="3" fontId="63" fillId="9" borderId="127" xfId="1" applyNumberFormat="1" applyFont="1" applyFill="1" applyBorder="1" applyAlignment="1">
      <alignment vertical="top"/>
    </xf>
    <xf numFmtId="3" fontId="46" fillId="0" borderId="132" xfId="1" applyNumberFormat="1" applyFont="1" applyFill="1" applyBorder="1" applyAlignment="1">
      <alignment vertical="top"/>
    </xf>
    <xf numFmtId="3" fontId="41" fillId="0" borderId="132" xfId="21" applyNumberFormat="1" applyFont="1" applyFill="1" applyBorder="1" applyAlignment="1">
      <alignment vertical="top"/>
    </xf>
    <xf numFmtId="3" fontId="42" fillId="0" borderId="133" xfId="1" applyNumberFormat="1" applyFont="1" applyFill="1" applyBorder="1" applyAlignment="1">
      <alignment vertical="top"/>
    </xf>
    <xf numFmtId="3" fontId="42" fillId="7" borderId="167" xfId="23" applyNumberFormat="1" applyFont="1" applyFill="1" applyBorder="1" applyAlignment="1">
      <alignment horizontal="center" vertical="top"/>
    </xf>
    <xf numFmtId="3" fontId="42" fillId="35" borderId="168" xfId="1" applyNumberFormat="1" applyFont="1" applyFill="1" applyBorder="1" applyAlignment="1">
      <alignment horizontal="center" vertical="top"/>
    </xf>
    <xf numFmtId="3" fontId="41" fillId="18" borderId="134" xfId="23" applyNumberFormat="1" applyFont="1" applyFill="1" applyBorder="1" applyAlignment="1">
      <alignment vertical="top"/>
    </xf>
    <xf numFmtId="3" fontId="42" fillId="0" borderId="128" xfId="1" applyNumberFormat="1" applyFont="1" applyFill="1" applyBorder="1" applyAlignment="1">
      <alignment vertical="top"/>
    </xf>
    <xf numFmtId="3" fontId="41" fillId="18" borderId="127" xfId="23" applyNumberFormat="1" applyFont="1" applyFill="1" applyBorder="1" applyAlignment="1">
      <alignment vertical="top"/>
    </xf>
    <xf numFmtId="3" fontId="41" fillId="9" borderId="127" xfId="8" applyNumberFormat="1" applyFont="1" applyFill="1" applyBorder="1" applyAlignment="1">
      <alignment vertical="top"/>
    </xf>
    <xf numFmtId="3" fontId="43" fillId="7" borderId="127" xfId="1" applyNumberFormat="1" applyFont="1" applyFill="1" applyBorder="1" applyAlignment="1">
      <alignment vertical="top"/>
    </xf>
    <xf numFmtId="3" fontId="41" fillId="0" borderId="127" xfId="8" applyNumberFormat="1" applyFont="1" applyFill="1" applyBorder="1" applyAlignment="1">
      <alignment vertical="top"/>
    </xf>
    <xf numFmtId="3" fontId="42" fillId="0" borderId="168" xfId="1" applyNumberFormat="1" applyFont="1" applyFill="1" applyBorder="1" applyAlignment="1">
      <alignment horizontal="center" vertical="top"/>
    </xf>
    <xf numFmtId="3" fontId="41" fillId="0" borderId="0" xfId="23" applyNumberFormat="1" applyFont="1" applyFill="1" applyAlignment="1">
      <alignment vertical="top"/>
    </xf>
    <xf numFmtId="3" fontId="42" fillId="0" borderId="129" xfId="1" applyNumberFormat="1" applyFont="1" applyFill="1" applyBorder="1" applyAlignment="1">
      <alignment vertical="top"/>
    </xf>
    <xf numFmtId="3" fontId="41" fillId="0" borderId="130" xfId="1" applyNumberFormat="1" applyFont="1" applyFill="1" applyBorder="1" applyAlignment="1">
      <alignment vertical="top"/>
    </xf>
    <xf numFmtId="3" fontId="41" fillId="0" borderId="130" xfId="8" applyNumberFormat="1" applyFont="1" applyFill="1" applyBorder="1" applyAlignment="1">
      <alignment vertical="top"/>
    </xf>
    <xf numFmtId="3" fontId="42" fillId="0" borderId="130" xfId="1" applyNumberFormat="1" applyFont="1" applyFill="1" applyBorder="1" applyAlignment="1">
      <alignment horizontal="center" vertical="top"/>
    </xf>
    <xf numFmtId="3" fontId="20" fillId="9" borderId="130" xfId="1" applyNumberFormat="1" applyFont="1" applyFill="1" applyBorder="1" applyAlignment="1">
      <alignment vertical="top"/>
    </xf>
    <xf numFmtId="3" fontId="41" fillId="9" borderId="130" xfId="1" applyNumberFormat="1" applyFont="1" applyFill="1" applyBorder="1" applyAlignment="1">
      <alignment vertical="top"/>
    </xf>
    <xf numFmtId="3" fontId="42" fillId="9" borderId="130" xfId="1" applyNumberFormat="1" applyFont="1" applyFill="1" applyBorder="1" applyAlignment="1">
      <alignment vertical="top"/>
    </xf>
    <xf numFmtId="3" fontId="46" fillId="0" borderId="130" xfId="1" applyNumberFormat="1" applyFont="1" applyFill="1" applyBorder="1" applyAlignment="1">
      <alignment vertical="top"/>
    </xf>
    <xf numFmtId="3" fontId="41" fillId="7" borderId="130" xfId="1" applyNumberFormat="1" applyFont="1" applyFill="1" applyBorder="1" applyAlignment="1">
      <alignment vertical="top"/>
    </xf>
    <xf numFmtId="3" fontId="41" fillId="18" borderId="130" xfId="1" applyNumberFormat="1" applyFont="1" applyFill="1" applyBorder="1" applyAlignment="1">
      <alignment vertical="top"/>
    </xf>
    <xf numFmtId="3" fontId="40" fillId="0" borderId="130" xfId="1" applyNumberFormat="1" applyFont="1" applyFill="1" applyBorder="1" applyAlignment="1">
      <alignment vertical="top"/>
    </xf>
    <xf numFmtId="3" fontId="42" fillId="18" borderId="130" xfId="1" applyNumberFormat="1" applyFont="1" applyFill="1" applyBorder="1" applyAlignment="1">
      <alignment vertical="top"/>
    </xf>
    <xf numFmtId="3" fontId="42" fillId="18" borderId="130" xfId="1" applyNumberFormat="1" applyFont="1" applyFill="1" applyBorder="1" applyAlignment="1">
      <alignment vertical="top" wrapText="1"/>
    </xf>
    <xf numFmtId="3" fontId="39" fillId="19" borderId="140" xfId="1" applyNumberFormat="1" applyFont="1" applyFill="1" applyBorder="1" applyAlignment="1">
      <alignment vertical="top"/>
    </xf>
    <xf numFmtId="3" fontId="42" fillId="18" borderId="15" xfId="1" applyNumberFormat="1" applyFont="1" applyFill="1" applyBorder="1" applyAlignment="1">
      <alignment vertical="top"/>
    </xf>
    <xf numFmtId="3" fontId="42" fillId="18" borderId="15" xfId="1" applyNumberFormat="1" applyFont="1" applyFill="1" applyBorder="1" applyAlignment="1">
      <alignment horizontal="center" vertical="top"/>
    </xf>
    <xf numFmtId="3" fontId="42" fillId="36" borderId="15" xfId="1" applyNumberFormat="1" applyFont="1" applyFill="1" applyBorder="1" applyAlignment="1">
      <alignment horizontal="center" vertical="top"/>
    </xf>
    <xf numFmtId="3" fontId="42" fillId="37" borderId="15" xfId="1" applyNumberFormat="1" applyFont="1" applyFill="1" applyBorder="1" applyAlignment="1">
      <alignment horizontal="center" vertical="top"/>
    </xf>
    <xf numFmtId="3" fontId="20" fillId="18" borderId="15" xfId="1" applyNumberFormat="1" applyFont="1" applyFill="1" applyBorder="1" applyAlignment="1">
      <alignment horizontal="center" vertical="top"/>
    </xf>
    <xf numFmtId="3" fontId="39" fillId="18" borderId="15" xfId="1" applyNumberFormat="1" applyFont="1" applyFill="1" applyBorder="1" applyAlignment="1">
      <alignment vertical="top"/>
    </xf>
    <xf numFmtId="3" fontId="42" fillId="6" borderId="0" xfId="1" applyNumberFormat="1" applyFont="1" applyFill="1" applyAlignment="1">
      <alignment vertical="top"/>
    </xf>
    <xf numFmtId="3" fontId="42" fillId="38" borderId="15" xfId="1" applyNumberFormat="1" applyFont="1" applyFill="1" applyBorder="1" applyAlignment="1">
      <alignment horizontal="center" vertical="top"/>
    </xf>
    <xf numFmtId="3" fontId="42" fillId="6" borderId="39" xfId="23" applyNumberFormat="1" applyFont="1" applyFill="1" applyBorder="1" applyAlignment="1">
      <alignment horizontal="center" vertical="top"/>
    </xf>
    <xf numFmtId="3" fontId="20" fillId="6" borderId="13" xfId="23" applyNumberFormat="1" applyFont="1" applyFill="1" applyBorder="1" applyAlignment="1">
      <alignment horizontal="center" vertical="top"/>
    </xf>
    <xf numFmtId="3" fontId="41" fillId="6" borderId="12" xfId="23" applyNumberFormat="1" applyFont="1" applyFill="1" applyBorder="1" applyAlignment="1">
      <alignment horizontal="center" vertical="top"/>
    </xf>
    <xf numFmtId="3" fontId="41" fillId="6" borderId="0" xfId="23" applyNumberFormat="1" applyFont="1" applyFill="1" applyAlignment="1">
      <alignment horizontal="center" vertical="top"/>
    </xf>
    <xf numFmtId="3" fontId="42" fillId="6" borderId="0" xfId="23" applyNumberFormat="1" applyFont="1" applyFill="1" applyAlignment="1">
      <alignment horizontal="center" vertical="top"/>
    </xf>
    <xf numFmtId="3" fontId="41" fillId="6" borderId="14" xfId="23" applyNumberFormat="1" applyFont="1" applyFill="1" applyBorder="1" applyAlignment="1">
      <alignment vertical="top"/>
    </xf>
    <xf numFmtId="3" fontId="42" fillId="6" borderId="65" xfId="23" applyNumberFormat="1" applyFont="1" applyFill="1" applyBorder="1" applyAlignment="1">
      <alignment horizontal="center" vertical="top"/>
    </xf>
    <xf numFmtId="3" fontId="20" fillId="6" borderId="0" xfId="23" applyNumberFormat="1" applyFont="1" applyFill="1" applyBorder="1" applyAlignment="1">
      <alignment vertical="top"/>
    </xf>
    <xf numFmtId="3" fontId="41" fillId="6" borderId="10" xfId="23" applyNumberFormat="1" applyFont="1" applyFill="1" applyBorder="1" applyAlignment="1">
      <alignment vertical="top"/>
    </xf>
    <xf numFmtId="3" fontId="41" fillId="6" borderId="31" xfId="23" applyNumberFormat="1" applyFont="1" applyFill="1" applyBorder="1" applyAlignment="1">
      <alignment vertical="top"/>
    </xf>
    <xf numFmtId="3" fontId="42" fillId="6" borderId="31" xfId="23" applyNumberFormat="1" applyFont="1" applyFill="1" applyBorder="1" applyAlignment="1">
      <alignment vertical="top"/>
    </xf>
    <xf numFmtId="3" fontId="41" fillId="6" borderId="32" xfId="23" applyNumberFormat="1" applyFont="1" applyFill="1" applyBorder="1" applyAlignment="1">
      <alignment vertical="top"/>
    </xf>
    <xf numFmtId="3" fontId="41" fillId="6" borderId="14" xfId="23" applyNumberFormat="1" applyFont="1" applyFill="1" applyBorder="1" applyAlignment="1">
      <alignment horizontal="center" vertical="top"/>
    </xf>
    <xf numFmtId="3" fontId="41" fillId="6" borderId="14" xfId="23" applyNumberFormat="1" applyFont="1" applyFill="1" applyBorder="1" applyAlignment="1">
      <alignment horizontal="right" vertical="top"/>
    </xf>
    <xf numFmtId="3" fontId="40" fillId="6" borderId="0" xfId="23" applyNumberFormat="1" applyFont="1" applyFill="1" applyAlignment="1">
      <alignment vertical="top"/>
    </xf>
    <xf numFmtId="3" fontId="47" fillId="6" borderId="14" xfId="1" applyNumberFormat="1" applyFont="1" applyFill="1" applyBorder="1" applyAlignment="1">
      <alignment vertical="top"/>
    </xf>
    <xf numFmtId="3" fontId="41" fillId="0" borderId="14" xfId="23" applyNumberFormat="1" applyFont="1" applyFill="1" applyBorder="1" applyAlignment="1" applyProtection="1">
      <alignment vertical="top"/>
    </xf>
    <xf numFmtId="3" fontId="41" fillId="0" borderId="14" xfId="23" applyNumberFormat="1" applyFont="1" applyFill="1" applyBorder="1" applyAlignment="1">
      <alignment vertical="top"/>
    </xf>
    <xf numFmtId="0" fontId="41" fillId="0" borderId="14" xfId="23" applyFont="1" applyBorder="1" applyAlignment="1">
      <alignment vertical="top"/>
    </xf>
    <xf numFmtId="0" fontId="41" fillId="0" borderId="30" xfId="23" applyFont="1" applyBorder="1" applyAlignment="1">
      <alignment vertical="top"/>
    </xf>
    <xf numFmtId="0" fontId="41" fillId="0" borderId="32" xfId="23" applyFont="1" applyBorder="1" applyAlignment="1">
      <alignment vertical="top"/>
    </xf>
    <xf numFmtId="0" fontId="41" fillId="0" borderId="52" xfId="23" applyFont="1" applyBorder="1" applyAlignment="1">
      <alignment vertical="top"/>
    </xf>
    <xf numFmtId="0" fontId="41" fillId="0" borderId="29" xfId="23" applyFont="1" applyBorder="1" applyAlignment="1">
      <alignment vertical="top"/>
    </xf>
    <xf numFmtId="3" fontId="42" fillId="10" borderId="31" xfId="23" applyNumberFormat="1" applyFont="1" applyFill="1" applyBorder="1" applyAlignment="1">
      <alignment vertical="top"/>
    </xf>
    <xf numFmtId="3" fontId="41" fillId="10" borderId="31" xfId="23" applyNumberFormat="1" applyFont="1" applyFill="1" applyBorder="1" applyAlignment="1">
      <alignment vertical="top"/>
    </xf>
    <xf numFmtId="3" fontId="41" fillId="10" borderId="32" xfId="23" applyNumberFormat="1" applyFont="1" applyFill="1" applyBorder="1" applyAlignment="1">
      <alignment vertical="top"/>
    </xf>
    <xf numFmtId="3" fontId="41" fillId="10" borderId="14" xfId="23" applyNumberFormat="1" applyFont="1" applyFill="1" applyBorder="1" applyAlignment="1">
      <alignment vertical="top"/>
    </xf>
    <xf numFmtId="3" fontId="41" fillId="7" borderId="14" xfId="23" applyNumberFormat="1" applyFont="1" applyFill="1" applyBorder="1" applyAlignment="1">
      <alignment horizontal="center" vertical="center"/>
    </xf>
    <xf numFmtId="3" fontId="20" fillId="12" borderId="14" xfId="1" applyNumberFormat="1" applyFont="1" applyFill="1" applyBorder="1" applyAlignment="1">
      <alignment vertical="top"/>
    </xf>
    <xf numFmtId="3" fontId="41" fillId="9" borderId="14" xfId="1" applyNumberFormat="1" applyFont="1" applyFill="1" applyBorder="1" applyAlignment="1">
      <alignment vertical="top"/>
    </xf>
    <xf numFmtId="3" fontId="41" fillId="22" borderId="31" xfId="23" applyNumberFormat="1" applyFont="1" applyFill="1" applyBorder="1" applyAlignment="1">
      <alignment vertical="top"/>
    </xf>
    <xf numFmtId="3" fontId="42" fillId="22" borderId="31" xfId="23" applyNumberFormat="1" applyFont="1" applyFill="1" applyBorder="1" applyAlignment="1">
      <alignment vertical="top"/>
    </xf>
    <xf numFmtId="3" fontId="41" fillId="22" borderId="14" xfId="23" applyNumberFormat="1" applyFont="1" applyFill="1" applyBorder="1" applyAlignment="1">
      <alignment vertical="top"/>
    </xf>
    <xf numFmtId="3" fontId="42" fillId="22" borderId="14" xfId="23" applyNumberFormat="1" applyFont="1" applyFill="1" applyBorder="1" applyAlignment="1">
      <alignment vertical="top"/>
    </xf>
    <xf numFmtId="3" fontId="41" fillId="7" borderId="65" xfId="23" applyNumberFormat="1" applyFont="1" applyFill="1" applyBorder="1" applyAlignment="1">
      <alignment horizontal="center" vertical="top"/>
    </xf>
    <xf numFmtId="3" fontId="20" fillId="12" borderId="134" xfId="1" applyNumberFormat="1" applyFont="1" applyFill="1" applyBorder="1" applyAlignment="1">
      <alignment vertical="top"/>
    </xf>
    <xf numFmtId="3" fontId="41" fillId="5" borderId="14" xfId="1" applyNumberFormat="1" applyFont="1" applyFill="1" applyBorder="1" applyAlignment="1">
      <alignment vertical="top"/>
    </xf>
    <xf numFmtId="3" fontId="20" fillId="12" borderId="127" xfId="1" applyNumberFormat="1" applyFont="1" applyFill="1" applyBorder="1" applyAlignment="1">
      <alignment vertical="top"/>
    </xf>
    <xf numFmtId="3" fontId="40" fillId="22" borderId="31" xfId="23" applyNumberFormat="1" applyFont="1" applyFill="1" applyBorder="1" applyAlignment="1">
      <alignment vertical="top"/>
    </xf>
    <xf numFmtId="3" fontId="42" fillId="10" borderId="14" xfId="23" applyNumberFormat="1" applyFont="1" applyFill="1" applyBorder="1" applyAlignment="1">
      <alignment vertical="top"/>
    </xf>
    <xf numFmtId="3" fontId="41" fillId="7" borderId="52" xfId="23" applyNumberFormat="1" applyFont="1" applyFill="1" applyBorder="1" applyAlignment="1">
      <alignment horizontal="center" vertical="top"/>
    </xf>
    <xf numFmtId="3" fontId="42" fillId="0" borderId="0" xfId="23" applyNumberFormat="1" applyFont="1" applyAlignment="1">
      <alignment horizontal="center" vertical="top"/>
    </xf>
    <xf numFmtId="3" fontId="20" fillId="0" borderId="0" xfId="23" applyNumberFormat="1" applyFont="1" applyAlignment="1">
      <alignment vertical="top"/>
    </xf>
    <xf numFmtId="3" fontId="40" fillId="0" borderId="0" xfId="23" applyNumberFormat="1" applyFont="1" applyAlignment="1">
      <alignment vertical="top"/>
    </xf>
    <xf numFmtId="3" fontId="39" fillId="0" borderId="0" xfId="1" applyNumberFormat="1" applyFont="1" applyFill="1" applyAlignment="1">
      <alignment vertical="top"/>
    </xf>
    <xf numFmtId="3" fontId="20" fillId="0" borderId="128" xfId="23" applyNumberFormat="1" applyFont="1" applyFill="1" applyBorder="1" applyAlignment="1">
      <alignment vertical="top"/>
    </xf>
    <xf numFmtId="3" fontId="20" fillId="16" borderId="136" xfId="23" applyNumberFormat="1" applyFont="1" applyFill="1" applyBorder="1" applyAlignment="1">
      <alignment vertical="top"/>
    </xf>
    <xf numFmtId="3" fontId="20" fillId="16" borderId="136" xfId="23" applyNumberFormat="1" applyFont="1" applyFill="1" applyBorder="1" applyAlignment="1">
      <alignment horizontal="center" vertical="top"/>
    </xf>
    <xf numFmtId="3" fontId="20" fillId="16" borderId="144" xfId="23" applyNumberFormat="1" applyFont="1" applyFill="1" applyBorder="1" applyAlignment="1">
      <alignment vertical="top"/>
    </xf>
    <xf numFmtId="3" fontId="18" fillId="0" borderId="0" xfId="23" applyNumberFormat="1" applyFont="1" applyAlignment="1">
      <alignment vertical="top"/>
    </xf>
    <xf numFmtId="3" fontId="18" fillId="6" borderId="0" xfId="23" applyNumberFormat="1" applyFont="1" applyFill="1" applyAlignment="1">
      <alignment vertical="top"/>
    </xf>
    <xf numFmtId="3" fontId="65" fillId="0" borderId="134" xfId="1" applyNumberFormat="1" applyFont="1" applyFill="1" applyBorder="1" applyAlignment="1">
      <alignment vertical="top"/>
    </xf>
    <xf numFmtId="3" fontId="64" fillId="0" borderId="134" xfId="1" applyNumberFormat="1" applyFont="1" applyFill="1" applyBorder="1" applyAlignment="1">
      <alignment horizontal="center" vertical="top"/>
    </xf>
    <xf numFmtId="3" fontId="65" fillId="9" borderId="134" xfId="1" applyNumberFormat="1" applyFont="1" applyFill="1" applyBorder="1" applyAlignment="1">
      <alignment vertical="top"/>
    </xf>
    <xf numFmtId="3" fontId="64" fillId="9" borderId="134" xfId="1" applyNumberFormat="1" applyFont="1" applyFill="1" applyBorder="1" applyAlignment="1">
      <alignment vertical="top"/>
    </xf>
    <xf numFmtId="3" fontId="20" fillId="9" borderId="134" xfId="1" applyNumberFormat="1" applyFont="1" applyFill="1" applyBorder="1" applyAlignment="1">
      <alignment vertical="top"/>
    </xf>
    <xf numFmtId="3" fontId="66" fillId="0" borderId="134" xfId="1" applyNumberFormat="1" applyFont="1" applyFill="1" applyBorder="1" applyAlignment="1">
      <alignment vertical="top"/>
    </xf>
    <xf numFmtId="3" fontId="18" fillId="0" borderId="134" xfId="1" applyNumberFormat="1" applyFont="1" applyFill="1" applyBorder="1" applyAlignment="1">
      <alignment vertical="top"/>
    </xf>
    <xf numFmtId="3" fontId="18" fillId="18" borderId="134" xfId="1" applyNumberFormat="1" applyFont="1" applyFill="1" applyBorder="1" applyAlignment="1">
      <alignment vertical="top"/>
    </xf>
    <xf numFmtId="3" fontId="65" fillId="18" borderId="134" xfId="1" applyNumberFormat="1" applyFont="1" applyFill="1" applyBorder="1" applyAlignment="1">
      <alignment vertical="top"/>
    </xf>
    <xf numFmtId="3" fontId="65" fillId="18" borderId="134" xfId="23" applyNumberFormat="1" applyFont="1" applyFill="1" applyBorder="1" applyAlignment="1">
      <alignment vertical="top"/>
    </xf>
    <xf numFmtId="3" fontId="66" fillId="0" borderId="134" xfId="21" applyNumberFormat="1" applyFont="1" applyFill="1" applyBorder="1" applyAlignment="1">
      <alignment vertical="top"/>
    </xf>
    <xf numFmtId="3" fontId="64" fillId="18" borderId="134" xfId="1" applyNumberFormat="1" applyFont="1" applyFill="1" applyBorder="1" applyAlignment="1">
      <alignment vertical="top"/>
    </xf>
    <xf numFmtId="3" fontId="20" fillId="18" borderId="134" xfId="1" applyNumberFormat="1" applyFont="1" applyFill="1" applyBorder="1" applyAlignment="1">
      <alignment vertical="top"/>
    </xf>
    <xf numFmtId="3" fontId="20" fillId="18" borderId="134" xfId="1" applyNumberFormat="1" applyFont="1" applyFill="1" applyBorder="1" applyAlignment="1">
      <alignment vertical="top" wrapText="1"/>
    </xf>
    <xf numFmtId="3" fontId="67" fillId="19" borderId="137" xfId="1" applyNumberFormat="1" applyFont="1" applyFill="1" applyBorder="1" applyAlignment="1">
      <alignment vertical="top"/>
    </xf>
    <xf numFmtId="3" fontId="65" fillId="6" borderId="0" xfId="23" applyNumberFormat="1" applyFont="1" applyFill="1" applyAlignment="1">
      <alignment vertical="top"/>
    </xf>
    <xf numFmtId="3" fontId="65" fillId="0" borderId="127" xfId="1" applyNumberFormat="1" applyFont="1" applyFill="1" applyBorder="1" applyAlignment="1">
      <alignment vertical="top"/>
    </xf>
    <xf numFmtId="3" fontId="64" fillId="0" borderId="127" xfId="1" applyNumberFormat="1" applyFont="1" applyFill="1" applyBorder="1" applyAlignment="1">
      <alignment horizontal="center" vertical="top"/>
    </xf>
    <xf numFmtId="3" fontId="65" fillId="9" borderId="127" xfId="1" applyNumberFormat="1" applyFont="1" applyFill="1" applyBorder="1" applyAlignment="1">
      <alignment vertical="top"/>
    </xf>
    <xf numFmtId="3" fontId="20" fillId="9" borderId="127" xfId="1" applyNumberFormat="1" applyFont="1" applyFill="1" applyBorder="1" applyAlignment="1">
      <alignment vertical="top"/>
    </xf>
    <xf numFmtId="3" fontId="66" fillId="0" borderId="127" xfId="1" applyNumberFormat="1" applyFont="1" applyFill="1" applyBorder="1" applyAlignment="1">
      <alignment vertical="top"/>
    </xf>
    <xf numFmtId="3" fontId="18" fillId="0" borderId="127" xfId="1" applyNumberFormat="1" applyFont="1" applyFill="1" applyBorder="1" applyAlignment="1">
      <alignment vertical="top"/>
    </xf>
    <xf numFmtId="3" fontId="18" fillId="18" borderId="127" xfId="1" applyNumberFormat="1" applyFont="1" applyFill="1" applyBorder="1" applyAlignment="1">
      <alignment vertical="top"/>
    </xf>
    <xf numFmtId="3" fontId="65" fillId="18" borderId="127" xfId="1" applyNumberFormat="1" applyFont="1" applyFill="1" applyBorder="1" applyAlignment="1">
      <alignment vertical="top"/>
    </xf>
    <xf numFmtId="3" fontId="65" fillId="18" borderId="127" xfId="23" applyNumberFormat="1" applyFont="1" applyFill="1" applyBorder="1" applyAlignment="1">
      <alignment vertical="top"/>
    </xf>
    <xf numFmtId="3" fontId="66" fillId="0" borderId="127" xfId="21" applyNumberFormat="1" applyFont="1" applyFill="1" applyBorder="1" applyAlignment="1">
      <alignment vertical="top"/>
    </xf>
    <xf numFmtId="3" fontId="64" fillId="18" borderId="127" xfId="1" applyNumberFormat="1" applyFont="1" applyFill="1" applyBorder="1" applyAlignment="1">
      <alignment vertical="top"/>
    </xf>
    <xf numFmtId="3" fontId="20" fillId="18" borderId="127" xfId="1" applyNumberFormat="1" applyFont="1" applyFill="1" applyBorder="1" applyAlignment="1">
      <alignment vertical="top"/>
    </xf>
    <xf numFmtId="3" fontId="20" fillId="18" borderId="127" xfId="1" applyNumberFormat="1" applyFont="1" applyFill="1" applyBorder="1" applyAlignment="1">
      <alignment vertical="top" wrapText="1"/>
    </xf>
    <xf numFmtId="3" fontId="67" fillId="19" borderId="138" xfId="1" applyNumberFormat="1" applyFont="1" applyFill="1" applyBorder="1" applyAlignment="1">
      <alignment vertical="top"/>
    </xf>
    <xf numFmtId="3" fontId="42" fillId="35" borderId="14" xfId="24" applyNumberFormat="1" applyFont="1" applyFill="1" applyBorder="1" applyAlignment="1">
      <alignment horizontal="right" vertical="top" textRotation="90" wrapText="1"/>
    </xf>
    <xf numFmtId="0" fontId="68" fillId="40" borderId="30" xfId="26" applyFont="1" applyFill="1" applyBorder="1" applyAlignment="1">
      <alignment vertical="center" wrapText="1"/>
    </xf>
    <xf numFmtId="0" fontId="37" fillId="40" borderId="14" xfId="0" applyFont="1" applyFill="1" applyBorder="1" applyAlignment="1">
      <alignment vertical="center" wrapText="1"/>
    </xf>
    <xf numFmtId="3" fontId="64" fillId="0" borderId="127" xfId="1" applyNumberFormat="1" applyFont="1" applyFill="1" applyBorder="1" applyAlignment="1">
      <alignment vertical="top"/>
    </xf>
    <xf numFmtId="3" fontId="69" fillId="0" borderId="0" xfId="17" applyNumberFormat="1" applyFont="1" applyAlignment="1">
      <alignment vertical="center"/>
    </xf>
    <xf numFmtId="0" fontId="69" fillId="0" borderId="0" xfId="17" applyFont="1" applyAlignment="1">
      <alignment vertical="center"/>
    </xf>
    <xf numFmtId="0" fontId="70" fillId="0" borderId="0" xfId="17" applyFont="1" applyAlignment="1">
      <alignment vertical="center"/>
    </xf>
    <xf numFmtId="0" fontId="71" fillId="0" borderId="0" xfId="16" applyFont="1" applyAlignment="1">
      <alignment vertical="center"/>
    </xf>
    <xf numFmtId="0" fontId="71" fillId="0" borderId="8" xfId="27" applyFont="1" applyFill="1" applyBorder="1" applyAlignment="1">
      <alignment vertical="center"/>
    </xf>
    <xf numFmtId="0" fontId="71" fillId="0" borderId="3" xfId="27" applyFont="1" applyFill="1" applyBorder="1" applyAlignment="1">
      <alignment vertical="center"/>
    </xf>
    <xf numFmtId="0" fontId="69" fillId="0" borderId="3" xfId="27" applyFont="1" applyFill="1" applyBorder="1" applyAlignment="1">
      <alignment vertical="center"/>
    </xf>
    <xf numFmtId="0" fontId="69" fillId="0" borderId="3" xfId="27" applyFont="1" applyBorder="1" applyAlignment="1">
      <alignment vertical="center"/>
    </xf>
    <xf numFmtId="0" fontId="69" fillId="2" borderId="3" xfId="27" applyFont="1" applyFill="1" applyBorder="1" applyAlignment="1">
      <alignment vertical="center"/>
    </xf>
    <xf numFmtId="0" fontId="69" fillId="2" borderId="9" xfId="27" applyFont="1" applyFill="1" applyBorder="1" applyAlignment="1">
      <alignment vertical="center"/>
    </xf>
    <xf numFmtId="0" fontId="70" fillId="2" borderId="0" xfId="27" applyFont="1" applyFill="1" applyBorder="1" applyAlignment="1">
      <alignment vertical="center"/>
    </xf>
    <xf numFmtId="3" fontId="71" fillId="0" borderId="0" xfId="19" applyNumberFormat="1" applyFont="1" applyBorder="1" applyAlignment="1">
      <alignment vertical="center"/>
    </xf>
    <xf numFmtId="0" fontId="72" fillId="0" borderId="0" xfId="27" applyFont="1" applyBorder="1" applyAlignment="1">
      <alignment vertical="center"/>
    </xf>
    <xf numFmtId="0" fontId="72" fillId="2" borderId="0" xfId="27" applyFont="1" applyFill="1" applyBorder="1" applyAlignment="1">
      <alignment vertical="center"/>
    </xf>
    <xf numFmtId="0" fontId="72" fillId="2" borderId="7" xfId="27" applyFont="1" applyFill="1" applyBorder="1" applyAlignment="1">
      <alignment horizontal="centerContinuous" vertical="center"/>
    </xf>
    <xf numFmtId="0" fontId="73" fillId="2" borderId="0" xfId="27" applyFont="1" applyFill="1" applyBorder="1" applyAlignment="1">
      <alignment horizontal="centerContinuous" vertical="center"/>
    </xf>
    <xf numFmtId="0" fontId="72" fillId="0" borderId="2" xfId="27" applyFont="1" applyBorder="1" applyAlignment="1">
      <alignment vertical="center"/>
    </xf>
    <xf numFmtId="0" fontId="69" fillId="0" borderId="30" xfId="16" applyFont="1" applyBorder="1" applyAlignment="1">
      <alignment vertical="center"/>
    </xf>
    <xf numFmtId="0" fontId="69" fillId="0" borderId="14" xfId="17" applyFont="1" applyBorder="1" applyAlignment="1">
      <alignment horizontal="center" vertical="center"/>
    </xf>
    <xf numFmtId="0" fontId="69" fillId="0" borderId="0" xfId="17" applyFont="1" applyBorder="1" applyAlignment="1">
      <alignment horizontal="center" vertical="center"/>
    </xf>
    <xf numFmtId="0" fontId="69" fillId="0" borderId="0" xfId="17" applyFont="1" applyBorder="1" applyAlignment="1">
      <alignment vertical="center"/>
    </xf>
    <xf numFmtId="0" fontId="74" fillId="2" borderId="26" xfId="27" applyFont="1" applyFill="1" applyBorder="1" applyAlignment="1">
      <alignment horizontal="left" vertical="center"/>
    </xf>
    <xf numFmtId="0" fontId="69" fillId="0" borderId="46" xfId="17" applyFont="1" applyBorder="1" applyAlignment="1">
      <alignment vertical="center"/>
    </xf>
    <xf numFmtId="0" fontId="70" fillId="0" borderId="0" xfId="17" applyFont="1" applyBorder="1" applyAlignment="1">
      <alignment vertical="center"/>
    </xf>
    <xf numFmtId="0" fontId="69" fillId="0" borderId="2" xfId="27" applyFont="1" applyBorder="1" applyAlignment="1">
      <alignment vertical="center"/>
    </xf>
    <xf numFmtId="0" fontId="69" fillId="2" borderId="0" xfId="27" applyFont="1" applyFill="1" applyBorder="1" applyAlignment="1">
      <alignment vertical="center"/>
    </xf>
    <xf numFmtId="0" fontId="75" fillId="2" borderId="39" xfId="17" applyFont="1" applyFill="1" applyBorder="1" applyAlignment="1">
      <alignment vertical="center"/>
    </xf>
    <xf numFmtId="14" fontId="69" fillId="0" borderId="50" xfId="27" quotePrefix="1" applyNumberFormat="1" applyFont="1" applyFill="1" applyBorder="1" applyAlignment="1">
      <alignment horizontal="center" vertical="center"/>
    </xf>
    <xf numFmtId="14" fontId="69" fillId="0" borderId="50" xfId="27" quotePrefix="1" applyNumberFormat="1" applyFont="1" applyFill="1" applyBorder="1" applyAlignment="1">
      <alignment vertical="center"/>
    </xf>
    <xf numFmtId="0" fontId="69" fillId="0" borderId="0" xfId="16" applyFont="1" applyBorder="1" applyAlignment="1">
      <alignment vertical="center"/>
    </xf>
    <xf numFmtId="0" fontId="72" fillId="2" borderId="0" xfId="27" applyFont="1" applyFill="1" applyBorder="1" applyAlignment="1">
      <alignment horizontal="left" vertical="center"/>
    </xf>
    <xf numFmtId="0" fontId="69" fillId="0" borderId="169" xfId="17" applyFont="1" applyBorder="1" applyAlignment="1">
      <alignment vertical="center"/>
    </xf>
    <xf numFmtId="0" fontId="72" fillId="2" borderId="170" xfId="27" applyFont="1" applyFill="1" applyBorder="1" applyAlignment="1">
      <alignment vertical="center"/>
    </xf>
    <xf numFmtId="0" fontId="72" fillId="2" borderId="171" xfId="27" applyFont="1" applyFill="1" applyBorder="1" applyAlignment="1">
      <alignment vertical="center"/>
    </xf>
    <xf numFmtId="0" fontId="75" fillId="2" borderId="172" xfId="17" applyFont="1" applyFill="1" applyBorder="1" applyAlignment="1">
      <alignment vertical="center"/>
    </xf>
    <xf numFmtId="0" fontId="75" fillId="2" borderId="123" xfId="17" applyFont="1" applyFill="1" applyBorder="1" applyAlignment="1">
      <alignment vertical="center"/>
    </xf>
    <xf numFmtId="0" fontId="69" fillId="0" borderId="123" xfId="15" applyFont="1" applyBorder="1" applyAlignment="1">
      <alignment vertical="center"/>
    </xf>
    <xf numFmtId="0" fontId="69" fillId="0" borderId="172" xfId="15" applyFont="1" applyBorder="1" applyAlignment="1">
      <alignment vertical="center"/>
    </xf>
    <xf numFmtId="0" fontId="72" fillId="41" borderId="168" xfId="27" applyFont="1" applyFill="1" applyBorder="1" applyAlignment="1">
      <alignment horizontal="centerContinuous" vertical="center"/>
    </xf>
    <xf numFmtId="172" fontId="72" fillId="42" borderId="32" xfId="27" applyNumberFormat="1" applyFont="1" applyFill="1" applyBorder="1" applyAlignment="1">
      <alignment vertical="center"/>
    </xf>
    <xf numFmtId="172" fontId="72" fillId="42" borderId="14" xfId="27" applyNumberFormat="1" applyFont="1" applyFill="1" applyBorder="1" applyAlignment="1">
      <alignment vertical="center"/>
    </xf>
    <xf numFmtId="172" fontId="72" fillId="42" borderId="173" xfId="27" applyNumberFormat="1" applyFont="1" applyFill="1" applyBorder="1" applyAlignment="1">
      <alignment vertical="center"/>
    </xf>
    <xf numFmtId="172" fontId="69" fillId="39" borderId="29" xfId="17" applyNumberFormat="1" applyFont="1" applyFill="1" applyBorder="1" applyAlignment="1">
      <alignment vertical="center"/>
    </xf>
    <xf numFmtId="172" fontId="69" fillId="39" borderId="32" xfId="17" applyNumberFormat="1" applyFont="1" applyFill="1" applyBorder="1" applyAlignment="1">
      <alignment vertical="center"/>
    </xf>
    <xf numFmtId="0" fontId="77" fillId="2" borderId="0" xfId="27" applyFont="1" applyFill="1" applyBorder="1" applyAlignment="1">
      <alignment horizontal="centerContinuous" vertical="center"/>
    </xf>
    <xf numFmtId="9" fontId="71" fillId="42" borderId="12" xfId="27" applyNumberFormat="1" applyFont="1" applyFill="1" applyBorder="1" applyAlignment="1">
      <alignment vertical="center"/>
    </xf>
    <xf numFmtId="172" fontId="71" fillId="42" borderId="50" xfId="27" applyNumberFormat="1" applyFont="1" applyFill="1" applyBorder="1" applyAlignment="1">
      <alignment vertical="center"/>
    </xf>
    <xf numFmtId="172" fontId="71" fillId="39" borderId="50" xfId="27" applyNumberFormat="1" applyFont="1" applyFill="1" applyBorder="1" applyAlignment="1">
      <alignment vertical="center"/>
    </xf>
    <xf numFmtId="172" fontId="71" fillId="39" borderId="175" xfId="27" applyNumberFormat="1" applyFont="1" applyFill="1" applyBorder="1" applyAlignment="1">
      <alignment vertical="center"/>
    </xf>
    <xf numFmtId="172" fontId="69" fillId="39" borderId="12" xfId="17" applyNumberFormat="1" applyFont="1" applyFill="1" applyBorder="1" applyAlignment="1">
      <alignment vertical="center"/>
    </xf>
    <xf numFmtId="0" fontId="71" fillId="0" borderId="176" xfId="17" applyFont="1" applyBorder="1" applyAlignment="1">
      <alignment horizontal="center" vertical="center"/>
    </xf>
    <xf numFmtId="0" fontId="71" fillId="0" borderId="177" xfId="17" applyFont="1" applyBorder="1" applyAlignment="1">
      <alignment horizontal="center" vertical="center"/>
    </xf>
    <xf numFmtId="0" fontId="71" fillId="0" borderId="178" xfId="17" applyFont="1" applyBorder="1" applyAlignment="1">
      <alignment horizontal="center" vertical="center"/>
    </xf>
    <xf numFmtId="0" fontId="71" fillId="0" borderId="162" xfId="17" applyFont="1" applyBorder="1" applyAlignment="1">
      <alignment horizontal="center" vertical="center"/>
    </xf>
    <xf numFmtId="0" fontId="78" fillId="0" borderId="0" xfId="17" applyFont="1" applyBorder="1" applyAlignment="1">
      <alignment horizontal="center" vertical="center"/>
    </xf>
    <xf numFmtId="3" fontId="71" fillId="0" borderId="59" xfId="17" applyNumberFormat="1" applyFont="1" applyBorder="1" applyAlignment="1">
      <alignment horizontal="center" vertical="center"/>
    </xf>
    <xf numFmtId="3" fontId="71" fillId="0" borderId="64" xfId="17" applyNumberFormat="1" applyFont="1" applyBorder="1" applyAlignment="1">
      <alignment horizontal="center" vertical="center"/>
    </xf>
    <xf numFmtId="3" fontId="78" fillId="0" borderId="0" xfId="17" applyNumberFormat="1" applyFont="1" applyBorder="1" applyAlignment="1">
      <alignment horizontal="center" vertical="center"/>
    </xf>
    <xf numFmtId="0" fontId="71" fillId="0" borderId="108" xfId="17" applyFont="1" applyBorder="1" applyAlignment="1">
      <alignment horizontal="center" vertical="center"/>
    </xf>
    <xf numFmtId="0" fontId="69" fillId="0" borderId="100" xfId="17" applyFont="1" applyBorder="1" applyAlignment="1">
      <alignment vertical="center"/>
    </xf>
    <xf numFmtId="3" fontId="71" fillId="0" borderId="111" xfId="17" applyNumberFormat="1" applyFont="1" applyFill="1" applyBorder="1" applyAlignment="1">
      <alignment vertical="center"/>
    </xf>
    <xf numFmtId="3" fontId="78" fillId="5" borderId="0" xfId="17" applyNumberFormat="1" applyFont="1" applyFill="1" applyBorder="1" applyAlignment="1">
      <alignment vertical="center"/>
    </xf>
    <xf numFmtId="0" fontId="71" fillId="0" borderId="109" xfId="17" applyFont="1" applyBorder="1" applyAlignment="1">
      <alignment horizontal="center" vertical="center"/>
    </xf>
    <xf numFmtId="0" fontId="69" fillId="0" borderId="102" xfId="17" applyFont="1" applyBorder="1" applyAlignment="1">
      <alignment vertical="center"/>
    </xf>
    <xf numFmtId="3" fontId="71" fillId="0" borderId="112" xfId="17" applyNumberFormat="1" applyFont="1" applyFill="1" applyBorder="1" applyAlignment="1">
      <alignment vertical="center"/>
    </xf>
    <xf numFmtId="3" fontId="78" fillId="12" borderId="0" xfId="17" applyNumberFormat="1" applyFont="1" applyFill="1" applyBorder="1" applyAlignment="1">
      <alignment vertical="center"/>
    </xf>
    <xf numFmtId="0" fontId="70" fillId="5" borderId="0" xfId="17" applyFont="1" applyFill="1" applyAlignment="1">
      <alignment vertical="center"/>
    </xf>
    <xf numFmtId="0" fontId="71" fillId="0" borderId="22" xfId="17" applyFont="1" applyBorder="1" applyAlignment="1">
      <alignment horizontal="center" vertical="center"/>
    </xf>
    <xf numFmtId="0" fontId="72" fillId="0" borderId="97" xfId="17" applyFont="1" applyBorder="1" applyAlignment="1">
      <alignment horizontal="right" vertical="center"/>
    </xf>
    <xf numFmtId="3" fontId="71" fillId="0" borderId="98" xfId="17" applyNumberFormat="1" applyFont="1" applyFill="1" applyBorder="1" applyAlignment="1">
      <alignment vertical="center"/>
    </xf>
    <xf numFmtId="0" fontId="6" fillId="0" borderId="0" xfId="27" applyAlignment="1"/>
    <xf numFmtId="3" fontId="78" fillId="12" borderId="180" xfId="17" applyNumberFormat="1" applyFont="1" applyFill="1" applyBorder="1" applyAlignment="1">
      <alignment vertical="center"/>
    </xf>
    <xf numFmtId="3" fontId="71" fillId="0" borderId="163" xfId="19" applyNumberFormat="1" applyFont="1" applyBorder="1" applyAlignment="1">
      <alignment vertical="center"/>
    </xf>
    <xf numFmtId="3" fontId="71" fillId="0" borderId="161" xfId="19" applyNumberFormat="1" applyFont="1" applyBorder="1" applyAlignment="1">
      <alignment vertical="center"/>
    </xf>
    <xf numFmtId="3" fontId="71" fillId="0" borderId="51" xfId="17" applyNumberFormat="1" applyFont="1" applyFill="1" applyBorder="1" applyAlignment="1">
      <alignment horizontal="center" vertical="center"/>
    </xf>
    <xf numFmtId="3" fontId="71" fillId="39" borderId="149" xfId="17" applyNumberFormat="1" applyFont="1" applyFill="1" applyBorder="1" applyAlignment="1">
      <alignment horizontal="center" vertical="center"/>
    </xf>
    <xf numFmtId="3" fontId="78" fillId="31" borderId="0" xfId="17" applyNumberFormat="1" applyFont="1" applyFill="1" applyBorder="1" applyAlignment="1">
      <alignment horizontal="center" vertical="center"/>
    </xf>
    <xf numFmtId="0" fontId="69" fillId="0" borderId="179" xfId="17" applyFont="1" applyBorder="1" applyAlignment="1">
      <alignment vertical="center"/>
    </xf>
    <xf numFmtId="3" fontId="78" fillId="0" borderId="0" xfId="17" applyNumberFormat="1" applyFont="1" applyBorder="1" applyAlignment="1">
      <alignment vertical="center"/>
    </xf>
    <xf numFmtId="3" fontId="71" fillId="0" borderId="181" xfId="17" applyNumberFormat="1" applyFont="1" applyFill="1" applyBorder="1" applyAlignment="1">
      <alignment vertical="center"/>
    </xf>
    <xf numFmtId="0" fontId="71" fillId="0" borderId="0" xfId="17" applyFont="1" applyBorder="1" applyAlignment="1">
      <alignment horizontal="center" vertical="center"/>
    </xf>
    <xf numFmtId="0" fontId="72" fillId="0" borderId="10" xfId="17" applyFont="1" applyBorder="1" applyAlignment="1">
      <alignment horizontal="right" vertical="center"/>
    </xf>
    <xf numFmtId="3" fontId="71" fillId="0" borderId="59" xfId="17" applyNumberFormat="1" applyFont="1" applyFill="1" applyBorder="1" applyAlignment="1">
      <alignment vertical="center"/>
    </xf>
    <xf numFmtId="3" fontId="5" fillId="31" borderId="0" xfId="1" applyNumberFormat="1" applyFont="1" applyFill="1" applyAlignment="1"/>
    <xf numFmtId="3" fontId="78" fillId="12" borderId="66" xfId="17" applyNumberFormat="1" applyFont="1" applyFill="1" applyBorder="1" applyAlignment="1">
      <alignment vertical="center"/>
    </xf>
    <xf numFmtId="3" fontId="71" fillId="7" borderId="149" xfId="17" applyNumberFormat="1" applyFont="1" applyFill="1" applyBorder="1" applyAlignment="1">
      <alignment horizontal="center" vertical="center"/>
    </xf>
    <xf numFmtId="3" fontId="78" fillId="5" borderId="182" xfId="17" applyNumberFormat="1" applyFont="1" applyFill="1" applyBorder="1" applyAlignment="1">
      <alignment vertical="center"/>
    </xf>
    <xf numFmtId="0" fontId="70" fillId="0" borderId="182" xfId="17" applyFont="1" applyBorder="1" applyAlignment="1">
      <alignment vertical="center"/>
    </xf>
    <xf numFmtId="3" fontId="71" fillId="0" borderId="183" xfId="17" applyNumberFormat="1" applyFont="1" applyFill="1" applyBorder="1" applyAlignment="1">
      <alignment vertical="center"/>
    </xf>
    <xf numFmtId="0" fontId="71" fillId="0" borderId="110" xfId="17" applyFont="1" applyBorder="1" applyAlignment="1">
      <alignment horizontal="center" vertical="center"/>
    </xf>
    <xf numFmtId="0" fontId="69" fillId="0" borderId="104" xfId="17" applyFont="1" applyBorder="1" applyAlignment="1">
      <alignment vertical="center"/>
    </xf>
    <xf numFmtId="3" fontId="71" fillId="0" borderId="113" xfId="17" applyNumberFormat="1" applyFont="1" applyFill="1" applyBorder="1" applyAlignment="1">
      <alignment vertical="center"/>
    </xf>
    <xf numFmtId="3" fontId="71" fillId="0" borderId="87" xfId="17" applyNumberFormat="1" applyFont="1" applyFill="1" applyBorder="1" applyAlignment="1">
      <alignment vertical="center"/>
    </xf>
    <xf numFmtId="3" fontId="5" fillId="0" borderId="0" xfId="1" applyNumberFormat="1" applyFont="1" applyAlignment="1"/>
    <xf numFmtId="3" fontId="71" fillId="0" borderId="10" xfId="19" applyNumberFormat="1" applyFont="1" applyBorder="1" applyAlignment="1">
      <alignment vertical="center"/>
    </xf>
    <xf numFmtId="3" fontId="71" fillId="0" borderId="59" xfId="17" applyNumberFormat="1" applyFont="1" applyFill="1" applyBorder="1" applyAlignment="1">
      <alignment horizontal="center" vertical="center"/>
    </xf>
    <xf numFmtId="3" fontId="71" fillId="7" borderId="64" xfId="17" applyNumberFormat="1" applyFont="1" applyFill="1" applyBorder="1" applyAlignment="1">
      <alignment horizontal="center" vertical="center"/>
    </xf>
    <xf numFmtId="0" fontId="69" fillId="0" borderId="177" xfId="17" applyFont="1" applyBorder="1" applyAlignment="1">
      <alignment vertical="center"/>
    </xf>
    <xf numFmtId="3" fontId="71" fillId="0" borderId="184" xfId="17" applyNumberFormat="1" applyFont="1" applyFill="1" applyBorder="1" applyAlignment="1">
      <alignment vertical="center"/>
    </xf>
    <xf numFmtId="3" fontId="71" fillId="0" borderId="64" xfId="17" applyNumberFormat="1" applyFont="1" applyFill="1" applyBorder="1" applyAlignment="1">
      <alignment vertical="center"/>
    </xf>
    <xf numFmtId="3" fontId="71" fillId="0" borderId="127" xfId="17" applyNumberFormat="1" applyFont="1" applyFill="1" applyBorder="1" applyAlignment="1">
      <alignment vertical="center"/>
    </xf>
    <xf numFmtId="3" fontId="71" fillId="0" borderId="27" xfId="17" applyNumberFormat="1" applyFont="1" applyFill="1" applyBorder="1" applyAlignment="1">
      <alignment vertical="center"/>
    </xf>
    <xf numFmtId="3" fontId="71" fillId="0" borderId="86" xfId="17" applyNumberFormat="1" applyFont="1" applyFill="1" applyBorder="1" applyAlignment="1">
      <alignment vertical="center"/>
    </xf>
    <xf numFmtId="3" fontId="71" fillId="0" borderId="185" xfId="17" applyNumberFormat="1" applyFont="1" applyFill="1" applyBorder="1" applyAlignment="1">
      <alignment vertical="center"/>
    </xf>
    <xf numFmtId="0" fontId="69" fillId="39" borderId="102" xfId="17" applyFont="1" applyFill="1" applyBorder="1" applyAlignment="1">
      <alignment vertical="center"/>
    </xf>
    <xf numFmtId="3" fontId="71" fillId="0" borderId="149" xfId="17" applyNumberFormat="1" applyFont="1" applyFill="1" applyBorder="1" applyAlignment="1">
      <alignment horizontal="center" vertical="center"/>
    </xf>
    <xf numFmtId="3" fontId="71" fillId="31" borderId="86" xfId="17" applyNumberFormat="1" applyFont="1" applyFill="1" applyBorder="1" applyAlignment="1">
      <alignment vertical="center"/>
    </xf>
    <xf numFmtId="0" fontId="71" fillId="0" borderId="21" xfId="17" applyFont="1" applyBorder="1" applyAlignment="1">
      <alignment horizontal="center" vertical="center"/>
    </xf>
    <xf numFmtId="0" fontId="72" fillId="0" borderId="29" xfId="17" applyFont="1" applyBorder="1" applyAlignment="1">
      <alignment horizontal="right" vertical="center"/>
    </xf>
    <xf numFmtId="3" fontId="78" fillId="31" borderId="0" xfId="17" applyNumberFormat="1" applyFont="1" applyFill="1" applyBorder="1" applyAlignment="1">
      <alignment vertical="center"/>
    </xf>
    <xf numFmtId="0" fontId="69" fillId="0" borderId="186" xfId="17" applyFont="1" applyBorder="1" applyAlignment="1">
      <alignment vertical="center"/>
    </xf>
    <xf numFmtId="0" fontId="69" fillId="0" borderId="106" xfId="17" applyFont="1" applyBorder="1" applyAlignment="1">
      <alignment vertical="center"/>
    </xf>
    <xf numFmtId="10" fontId="5" fillId="7" borderId="0" xfId="21" applyFont="1" applyFill="1" applyBorder="1" applyAlignment="1">
      <alignment vertical="center"/>
    </xf>
    <xf numFmtId="3" fontId="71" fillId="7" borderId="0" xfId="17" applyNumberFormat="1" applyFont="1" applyFill="1" applyBorder="1" applyAlignment="1">
      <alignment vertical="center"/>
    </xf>
    <xf numFmtId="0" fontId="69" fillId="0" borderId="14" xfId="27" applyFont="1" applyBorder="1" applyAlignment="1">
      <alignment vertical="center"/>
    </xf>
    <xf numFmtId="0" fontId="69" fillId="0" borderId="30" xfId="27" applyFont="1" applyBorder="1" applyAlignment="1">
      <alignment vertical="center"/>
    </xf>
    <xf numFmtId="0" fontId="69" fillId="0" borderId="32" xfId="27" applyFont="1" applyBorder="1" applyAlignment="1">
      <alignment vertical="center"/>
    </xf>
    <xf numFmtId="3" fontId="69" fillId="0" borderId="0" xfId="19" applyNumberFormat="1" applyFont="1" applyAlignment="1">
      <alignment vertical="center"/>
    </xf>
    <xf numFmtId="3" fontId="69" fillId="12" borderId="0" xfId="17" applyNumberFormat="1" applyFont="1" applyFill="1" applyAlignment="1">
      <alignment vertical="center"/>
    </xf>
    <xf numFmtId="0" fontId="69" fillId="0" borderId="52" xfId="27" applyFont="1" applyBorder="1" applyAlignment="1">
      <alignment vertical="center"/>
    </xf>
    <xf numFmtId="0" fontId="69" fillId="0" borderId="29" xfId="27" applyFont="1" applyBorder="1" applyAlignment="1">
      <alignment vertical="center"/>
    </xf>
    <xf numFmtId="0" fontId="69" fillId="0" borderId="15" xfId="27" applyFont="1" applyBorder="1" applyAlignment="1">
      <alignment vertical="center"/>
    </xf>
    <xf numFmtId="0" fontId="80" fillId="0" borderId="21" xfId="10" applyFont="1" applyFill="1" applyBorder="1"/>
    <xf numFmtId="3" fontId="37" fillId="0" borderId="0" xfId="19" applyNumberFormat="1" applyFont="1"/>
    <xf numFmtId="3" fontId="52" fillId="0" borderId="0" xfId="19" applyNumberFormat="1" applyFont="1"/>
    <xf numFmtId="0" fontId="81" fillId="0" borderId="0" xfId="16" applyFont="1"/>
    <xf numFmtId="0" fontId="52" fillId="0" borderId="0" xfId="19" applyFont="1"/>
    <xf numFmtId="3" fontId="81" fillId="0" borderId="13" xfId="19" applyNumberFormat="1" applyFont="1" applyBorder="1"/>
    <xf numFmtId="3" fontId="52" fillId="0" borderId="13" xfId="19" applyNumberFormat="1" applyFont="1" applyBorder="1"/>
    <xf numFmtId="0" fontId="52" fillId="0" borderId="13" xfId="19" applyFont="1" applyBorder="1"/>
    <xf numFmtId="0" fontId="52" fillId="0" borderId="50" xfId="19" applyFont="1" applyBorder="1"/>
    <xf numFmtId="0" fontId="37" fillId="0" borderId="0" xfId="19" applyFont="1"/>
    <xf numFmtId="3" fontId="36" fillId="0" borderId="65" xfId="19" applyNumberFormat="1" applyFont="1" applyBorder="1"/>
    <xf numFmtId="3" fontId="36" fillId="0" borderId="0" xfId="19" applyNumberFormat="1" applyFont="1" applyBorder="1"/>
    <xf numFmtId="3" fontId="52" fillId="0" borderId="0" xfId="19" applyNumberFormat="1" applyFont="1" applyBorder="1"/>
    <xf numFmtId="3" fontId="81" fillId="0" borderId="0" xfId="19" applyNumberFormat="1" applyFont="1" applyBorder="1"/>
    <xf numFmtId="0" fontId="8" fillId="0" borderId="0" xfId="27" applyFont="1" applyAlignment="1"/>
    <xf numFmtId="0" fontId="52" fillId="0" borderId="59" xfId="19" applyFont="1" applyBorder="1"/>
    <xf numFmtId="3" fontId="37" fillId="0" borderId="65" xfId="19" applyNumberFormat="1" applyFont="1" applyBorder="1" applyAlignment="1">
      <alignment horizontal="center"/>
    </xf>
    <xf numFmtId="3" fontId="37" fillId="0" borderId="0" xfId="19" applyNumberFormat="1" applyFont="1" applyBorder="1" applyAlignment="1">
      <alignment horizontal="center"/>
    </xf>
    <xf numFmtId="3" fontId="37" fillId="0" borderId="28" xfId="19" applyNumberFormat="1" applyFont="1" applyBorder="1" applyAlignment="1">
      <alignment horizontal="center"/>
    </xf>
    <xf numFmtId="3" fontId="37" fillId="0" borderId="29" xfId="19" applyNumberFormat="1" applyFont="1" applyBorder="1" applyAlignment="1">
      <alignment horizontal="center"/>
    </xf>
    <xf numFmtId="3" fontId="52" fillId="0" borderId="14" xfId="19" applyNumberFormat="1" applyFont="1" applyBorder="1" applyAlignment="1">
      <alignment horizontal="center"/>
    </xf>
    <xf numFmtId="3" fontId="52" fillId="0" borderId="0" xfId="19" applyNumberFormat="1" applyFont="1" applyBorder="1" applyAlignment="1">
      <alignment horizontal="center"/>
    </xf>
    <xf numFmtId="0" fontId="80" fillId="2" borderId="0" xfId="27" applyFont="1" applyFill="1" applyBorder="1" applyAlignment="1">
      <alignment horizontal="left"/>
    </xf>
    <xf numFmtId="0" fontId="52" fillId="0" borderId="0" xfId="19" applyFont="1" applyBorder="1"/>
    <xf numFmtId="0" fontId="52" fillId="0" borderId="59" xfId="19" applyFont="1" applyBorder="1" applyAlignment="1">
      <alignment horizontal="center"/>
    </xf>
    <xf numFmtId="0" fontId="52" fillId="0" borderId="0" xfId="19" applyFont="1" applyAlignment="1">
      <alignment horizontal="center"/>
    </xf>
    <xf numFmtId="0" fontId="37" fillId="0" borderId="0" xfId="19" applyFont="1" applyAlignment="1">
      <alignment horizontal="center"/>
    </xf>
    <xf numFmtId="3" fontId="37" fillId="0" borderId="65" xfId="19" applyNumberFormat="1" applyFont="1" applyBorder="1"/>
    <xf numFmtId="3" fontId="37" fillId="0" borderId="0" xfId="19" applyNumberFormat="1" applyFont="1" applyBorder="1"/>
    <xf numFmtId="3" fontId="37" fillId="0" borderId="30" xfId="19" applyNumberFormat="1" applyFont="1" applyBorder="1"/>
    <xf numFmtId="3" fontId="37" fillId="0" borderId="31" xfId="19" applyNumberFormat="1" applyFont="1" applyBorder="1"/>
    <xf numFmtId="14" fontId="52" fillId="0" borderId="14" xfId="27" quotePrefix="1" applyNumberFormat="1" applyFont="1" applyFill="1" applyBorder="1" applyAlignment="1">
      <alignment horizontal="center"/>
    </xf>
    <xf numFmtId="14" fontId="52" fillId="0" borderId="14" xfId="27" quotePrefix="1" applyNumberFormat="1" applyFont="1" applyFill="1" applyBorder="1" applyAlignment="1"/>
    <xf numFmtId="3" fontId="52" fillId="0" borderId="31" xfId="19" applyNumberFormat="1" applyFont="1" applyBorder="1"/>
    <xf numFmtId="3" fontId="52" fillId="0" borderId="32" xfId="19" applyNumberFormat="1" applyFont="1" applyBorder="1"/>
    <xf numFmtId="3" fontId="37" fillId="0" borderId="52" xfId="19" applyNumberFormat="1" applyFont="1" applyBorder="1"/>
    <xf numFmtId="3" fontId="37" fillId="0" borderId="28" xfId="19" applyNumberFormat="1" applyFont="1" applyBorder="1"/>
    <xf numFmtId="3" fontId="52" fillId="0" borderId="14" xfId="19" applyNumberFormat="1" applyFont="1" applyBorder="1"/>
    <xf numFmtId="3" fontId="52" fillId="0" borderId="28" xfId="19" applyNumberFormat="1" applyFont="1" applyBorder="1"/>
    <xf numFmtId="0" fontId="52" fillId="0" borderId="28" xfId="19" applyFont="1" applyBorder="1"/>
    <xf numFmtId="3" fontId="37" fillId="0" borderId="21" xfId="19" applyNumberFormat="1" applyFont="1" applyBorder="1"/>
    <xf numFmtId="3" fontId="52" fillId="0" borderId="59" xfId="19" applyNumberFormat="1" applyFont="1" applyBorder="1"/>
    <xf numFmtId="3" fontId="36" fillId="0" borderId="39" xfId="19" applyNumberFormat="1" applyFont="1" applyBorder="1"/>
    <xf numFmtId="3" fontId="36" fillId="0" borderId="13" xfId="19" applyNumberFormat="1" applyFont="1" applyBorder="1"/>
    <xf numFmtId="49" fontId="36" fillId="0" borderId="50" xfId="19" applyNumberFormat="1" applyFont="1" applyBorder="1" applyAlignment="1">
      <alignment horizontal="center"/>
    </xf>
    <xf numFmtId="49" fontId="36" fillId="0" borderId="39" xfId="19" applyNumberFormat="1" applyFont="1" applyBorder="1" applyAlignment="1">
      <alignment horizontal="center"/>
    </xf>
    <xf numFmtId="3" fontId="36" fillId="0" borderId="0" xfId="19" applyNumberFormat="1" applyFont="1"/>
    <xf numFmtId="3" fontId="36" fillId="0" borderId="52" xfId="19" applyNumberFormat="1" applyFont="1" applyBorder="1"/>
    <xf numFmtId="3" fontId="36" fillId="0" borderId="28" xfId="19" applyNumberFormat="1" applyFont="1" applyBorder="1"/>
    <xf numFmtId="49" fontId="36" fillId="0" borderId="15" xfId="19" applyNumberFormat="1" applyFont="1" applyBorder="1" applyAlignment="1">
      <alignment horizontal="center" wrapText="1"/>
    </xf>
    <xf numFmtId="49" fontId="36" fillId="0" borderId="52" xfId="19" applyNumberFormat="1" applyFont="1" applyBorder="1" applyAlignment="1">
      <alignment horizontal="center" wrapText="1"/>
    </xf>
    <xf numFmtId="49" fontId="81" fillId="0" borderId="0" xfId="19" applyNumberFormat="1" applyFont="1" applyBorder="1" applyAlignment="1">
      <alignment horizontal="center" wrapText="1"/>
    </xf>
    <xf numFmtId="49" fontId="82" fillId="0" borderId="0" xfId="19" applyNumberFormat="1" applyFont="1" applyBorder="1" applyAlignment="1">
      <alignment horizontal="center" wrapText="1"/>
    </xf>
    <xf numFmtId="49" fontId="82" fillId="0" borderId="0" xfId="19" applyNumberFormat="1" applyFont="1" applyBorder="1" applyAlignment="1">
      <alignment horizontal="center"/>
    </xf>
    <xf numFmtId="49" fontId="82" fillId="0" borderId="0" xfId="19" applyNumberFormat="1" applyFont="1" applyAlignment="1">
      <alignment horizontal="center"/>
    </xf>
    <xf numFmtId="3" fontId="36" fillId="0" borderId="63" xfId="19" applyNumberFormat="1" applyFont="1" applyBorder="1"/>
    <xf numFmtId="3" fontId="36" fillId="0" borderId="33" xfId="19" applyNumberFormat="1" applyFont="1" applyBorder="1"/>
    <xf numFmtId="3" fontId="81" fillId="7" borderId="34" xfId="19" applyNumberFormat="1" applyFont="1" applyFill="1" applyBorder="1"/>
    <xf numFmtId="3" fontId="81" fillId="30" borderId="34" xfId="19" applyNumberFormat="1" applyFont="1" applyFill="1" applyBorder="1"/>
    <xf numFmtId="3" fontId="81" fillId="30" borderId="59" xfId="19" applyNumberFormat="1" applyFont="1" applyFill="1" applyBorder="1"/>
    <xf numFmtId="3" fontId="81" fillId="7" borderId="0" xfId="19" applyNumberFormat="1" applyFont="1" applyFill="1"/>
    <xf numFmtId="3" fontId="36" fillId="5" borderId="67" xfId="19" applyNumberFormat="1" applyFont="1" applyFill="1" applyBorder="1"/>
    <xf numFmtId="3" fontId="36" fillId="5" borderId="36" xfId="19" applyNumberFormat="1" applyFont="1" applyFill="1" applyBorder="1"/>
    <xf numFmtId="3" fontId="81" fillId="7" borderId="59" xfId="19" applyNumberFormat="1" applyFont="1" applyFill="1" applyBorder="1"/>
    <xf numFmtId="3" fontId="81" fillId="0" borderId="0" xfId="19" applyNumberFormat="1" applyFont="1"/>
    <xf numFmtId="3" fontId="37" fillId="0" borderId="67" xfId="19" applyNumberFormat="1" applyFont="1" applyBorder="1"/>
    <xf numFmtId="3" fontId="37" fillId="0" borderId="36" xfId="19" applyNumberFormat="1" applyFont="1" applyBorder="1"/>
    <xf numFmtId="3" fontId="36" fillId="0" borderId="67" xfId="19" applyNumberFormat="1" applyFont="1" applyBorder="1"/>
    <xf numFmtId="3" fontId="36" fillId="0" borderId="36" xfId="19" applyNumberFormat="1" applyFont="1" applyBorder="1"/>
    <xf numFmtId="3" fontId="37" fillId="0" borderId="187" xfId="19" applyNumberFormat="1" applyFont="1" applyBorder="1"/>
    <xf numFmtId="3" fontId="37" fillId="0" borderId="188" xfId="19" applyNumberFormat="1" applyFont="1" applyBorder="1"/>
    <xf numFmtId="3" fontId="37" fillId="0" borderId="189" xfId="19" applyNumberFormat="1" applyFont="1" applyBorder="1"/>
    <xf numFmtId="3" fontId="36" fillId="5" borderId="63" xfId="19" applyNumberFormat="1" applyFont="1" applyFill="1" applyBorder="1"/>
    <xf numFmtId="3" fontId="36" fillId="5" borderId="33" xfId="19" applyNumberFormat="1" applyFont="1" applyFill="1" applyBorder="1"/>
    <xf numFmtId="0" fontId="52" fillId="0" borderId="14" xfId="27" applyFont="1" applyBorder="1" applyAlignment="1"/>
    <xf numFmtId="0" fontId="37" fillId="0" borderId="0" xfId="27" applyFont="1" applyBorder="1" applyAlignment="1">
      <alignment vertical="center" wrapText="1"/>
    </xf>
    <xf numFmtId="0" fontId="52" fillId="0" borderId="0" xfId="27" applyFont="1" applyBorder="1" applyAlignment="1"/>
    <xf numFmtId="0" fontId="52" fillId="0" borderId="0" xfId="27" applyFont="1" applyBorder="1" applyAlignment="1">
      <alignment vertical="center" wrapText="1"/>
    </xf>
    <xf numFmtId="0" fontId="69" fillId="0" borderId="105" xfId="17" applyFont="1" applyBorder="1" applyAlignment="1">
      <alignment vertical="center"/>
    </xf>
    <xf numFmtId="0" fontId="69" fillId="30" borderId="102" xfId="17" applyFont="1" applyFill="1" applyBorder="1" applyAlignment="1">
      <alignment vertical="center"/>
    </xf>
    <xf numFmtId="3" fontId="69" fillId="30" borderId="102" xfId="17" applyNumberFormat="1" applyFont="1" applyFill="1" applyBorder="1" applyAlignment="1">
      <alignment vertical="center"/>
    </xf>
    <xf numFmtId="3" fontId="71" fillId="0" borderId="21" xfId="19" applyNumberFormat="1" applyFont="1" applyBorder="1" applyAlignment="1">
      <alignment vertical="center"/>
    </xf>
    <xf numFmtId="0" fontId="71" fillId="0" borderId="105" xfId="17" applyFont="1" applyBorder="1" applyAlignment="1">
      <alignment horizontal="center" vertical="center"/>
    </xf>
    <xf numFmtId="0" fontId="69" fillId="30" borderId="100" xfId="17" applyFont="1" applyFill="1" applyBorder="1" applyAlignment="1">
      <alignment vertical="center"/>
    </xf>
    <xf numFmtId="3" fontId="71" fillId="0" borderId="100" xfId="17" applyNumberFormat="1" applyFont="1" applyFill="1" applyBorder="1" applyAlignment="1">
      <alignment vertical="center"/>
    </xf>
    <xf numFmtId="0" fontId="71" fillId="0" borderId="106" xfId="17" applyFont="1" applyBorder="1" applyAlignment="1">
      <alignment horizontal="center" vertical="center"/>
    </xf>
    <xf numFmtId="3" fontId="71" fillId="0" borderId="102" xfId="17" applyNumberFormat="1" applyFont="1" applyFill="1" applyBorder="1" applyAlignment="1">
      <alignment vertical="center"/>
    </xf>
    <xf numFmtId="0" fontId="71" fillId="0" borderId="107" xfId="17" applyFont="1" applyBorder="1" applyAlignment="1">
      <alignment horizontal="center" vertical="center"/>
    </xf>
    <xf numFmtId="3" fontId="69" fillId="30" borderId="104" xfId="17" applyNumberFormat="1" applyFont="1" applyFill="1" applyBorder="1" applyAlignment="1">
      <alignment vertical="center"/>
    </xf>
    <xf numFmtId="3" fontId="71" fillId="0" borderId="104" xfId="17" applyNumberFormat="1" applyFont="1" applyFill="1" applyBorder="1" applyAlignment="1">
      <alignment vertical="center"/>
    </xf>
    <xf numFmtId="3" fontId="71" fillId="0" borderId="24" xfId="19" applyNumberFormat="1" applyFont="1" applyBorder="1" applyAlignment="1">
      <alignment vertical="center"/>
    </xf>
    <xf numFmtId="3" fontId="71" fillId="0" borderId="18" xfId="19" applyNumberFormat="1" applyFont="1" applyBorder="1" applyAlignment="1">
      <alignment vertical="center"/>
    </xf>
    <xf numFmtId="0" fontId="69" fillId="0" borderId="107" xfId="17" applyFont="1" applyBorder="1" applyAlignment="1">
      <alignment vertical="center"/>
    </xf>
    <xf numFmtId="3" fontId="69" fillId="7" borderId="190" xfId="17" applyNumberFormat="1" applyFont="1" applyFill="1" applyBorder="1" applyAlignment="1">
      <alignment vertical="center"/>
    </xf>
    <xf numFmtId="3" fontId="71" fillId="9" borderId="23" xfId="17" applyNumberFormat="1" applyFont="1" applyFill="1" applyBorder="1" applyAlignment="1">
      <alignment vertical="center"/>
    </xf>
    <xf numFmtId="3" fontId="71" fillId="9" borderId="191" xfId="17" applyNumberFormat="1" applyFont="1" applyFill="1" applyBorder="1" applyAlignment="1">
      <alignment vertical="center"/>
    </xf>
    <xf numFmtId="0" fontId="71" fillId="0" borderId="186" xfId="17" applyFont="1" applyBorder="1" applyAlignment="1">
      <alignment horizontal="center" vertical="center"/>
    </xf>
    <xf numFmtId="3" fontId="71" fillId="9" borderId="190" xfId="17" applyNumberFormat="1" applyFont="1" applyFill="1" applyBorder="1" applyAlignment="1">
      <alignment vertical="center"/>
    </xf>
    <xf numFmtId="3" fontId="71" fillId="9" borderId="29" xfId="17" applyNumberFormat="1" applyFont="1" applyFill="1" applyBorder="1" applyAlignment="1">
      <alignment vertical="center"/>
    </xf>
    <xf numFmtId="0" fontId="71" fillId="0" borderId="52" xfId="17" applyFont="1" applyBorder="1" applyAlignment="1">
      <alignment horizontal="center" vertical="center"/>
    </xf>
    <xf numFmtId="0" fontId="69" fillId="30" borderId="104" xfId="17" applyFont="1" applyFill="1" applyBorder="1" applyAlignment="1">
      <alignment vertical="center"/>
    </xf>
    <xf numFmtId="3" fontId="79" fillId="9" borderId="192" xfId="17" applyNumberFormat="1" applyFont="1" applyFill="1" applyBorder="1" applyAlignment="1">
      <alignment vertical="center"/>
    </xf>
    <xf numFmtId="0" fontId="83" fillId="0" borderId="0" xfId="28" applyFont="1" applyAlignment="1">
      <alignment vertical="top"/>
    </xf>
    <xf numFmtId="0" fontId="68" fillId="0" borderId="0" xfId="28" applyFont="1" applyAlignment="1">
      <alignment vertical="top" wrapText="1"/>
    </xf>
    <xf numFmtId="0" fontId="68" fillId="0" borderId="0" xfId="28" applyFont="1" applyAlignment="1">
      <alignment vertical="top"/>
    </xf>
    <xf numFmtId="49" fontId="68" fillId="0" borderId="0" xfId="28" applyNumberFormat="1" applyFont="1" applyAlignment="1">
      <alignment vertical="top"/>
    </xf>
    <xf numFmtId="49" fontId="37" fillId="0" borderId="14" xfId="29" applyNumberFormat="1" applyFont="1" applyFill="1" applyBorder="1" applyAlignment="1">
      <alignment horizontal="center" vertical="top" wrapText="1"/>
    </xf>
    <xf numFmtId="173" fontId="52" fillId="0" borderId="0" xfId="29" applyNumberFormat="1" applyFont="1" applyAlignment="1">
      <alignment vertical="top"/>
    </xf>
    <xf numFmtId="49" fontId="52" fillId="0" borderId="0" xfId="31" applyNumberFormat="1" applyFont="1" applyAlignment="1">
      <alignment horizontal="center" vertical="top"/>
    </xf>
    <xf numFmtId="173" fontId="52" fillId="0" borderId="0" xfId="29" applyNumberFormat="1" applyFont="1" applyAlignment="1">
      <alignment horizontal="center" vertical="top"/>
    </xf>
    <xf numFmtId="0" fontId="37" fillId="0" borderId="0" xfId="31" applyFont="1" applyAlignment="1">
      <alignment vertical="top" wrapText="1"/>
    </xf>
    <xf numFmtId="0" fontId="37" fillId="0" borderId="0" xfId="31" applyFont="1" applyAlignment="1">
      <alignment horizontal="center" vertical="top"/>
    </xf>
    <xf numFmtId="49" fontId="37" fillId="0" borderId="0" xfId="31" applyNumberFormat="1" applyFont="1" applyAlignment="1">
      <alignment horizontal="center" vertical="top"/>
    </xf>
    <xf numFmtId="0" fontId="52" fillId="0" borderId="0" xfId="31" applyFont="1" applyAlignment="1">
      <alignment horizontal="center" vertical="top"/>
    </xf>
    <xf numFmtId="49" fontId="52" fillId="0" borderId="0" xfId="32" applyNumberFormat="1" applyFont="1" applyAlignment="1">
      <alignment horizontal="center" vertical="top"/>
    </xf>
    <xf numFmtId="49" fontId="52" fillId="0" borderId="0" xfId="32" applyNumberFormat="1" applyFont="1" applyAlignment="1">
      <alignment vertical="top"/>
    </xf>
    <xf numFmtId="0" fontId="37" fillId="0" borderId="0" xfId="32" applyFont="1" applyAlignment="1">
      <alignment horizontal="left" vertical="top" wrapText="1"/>
    </xf>
    <xf numFmtId="0" fontId="37" fillId="0" borderId="0" xfId="32" applyFont="1" applyAlignment="1">
      <alignment horizontal="center" vertical="top"/>
    </xf>
    <xf numFmtId="49" fontId="37" fillId="0" borderId="0" xfId="32" applyNumberFormat="1" applyFont="1" applyAlignment="1">
      <alignment horizontal="center" vertical="top"/>
    </xf>
    <xf numFmtId="49" fontId="36" fillId="0" borderId="0" xfId="32" applyNumberFormat="1" applyFont="1" applyAlignment="1">
      <alignment horizontal="left" vertical="top"/>
    </xf>
    <xf numFmtId="49" fontId="37" fillId="0" borderId="0" xfId="32" applyNumberFormat="1" applyFont="1" applyAlignment="1">
      <alignment horizontal="left" vertical="top"/>
    </xf>
    <xf numFmtId="0" fontId="37" fillId="0" borderId="14" xfId="11" applyFont="1" applyBorder="1" applyAlignment="1">
      <alignment horizontal="center"/>
    </xf>
    <xf numFmtId="0" fontId="37" fillId="0" borderId="39" xfId="11" applyFont="1" applyBorder="1"/>
    <xf numFmtId="0" fontId="52" fillId="0" borderId="13" xfId="11" applyFont="1" applyBorder="1"/>
    <xf numFmtId="0" fontId="37" fillId="0" borderId="13" xfId="11" applyFont="1" applyBorder="1"/>
    <xf numFmtId="0" fontId="37" fillId="0" borderId="65" xfId="11" applyFont="1" applyBorder="1"/>
    <xf numFmtId="0" fontId="52" fillId="0" borderId="0" xfId="11" applyFont="1" applyBorder="1"/>
    <xf numFmtId="0" fontId="37" fillId="0" borderId="0" xfId="11" applyFont="1" applyBorder="1"/>
    <xf numFmtId="0" fontId="37" fillId="0" borderId="0" xfId="11" applyFont="1" applyFill="1" applyBorder="1"/>
    <xf numFmtId="0" fontId="52" fillId="0" borderId="0" xfId="11" applyFont="1" applyFill="1" applyBorder="1"/>
    <xf numFmtId="0" fontId="37" fillId="0" borderId="52" xfId="11" applyFont="1" applyBorder="1"/>
    <xf numFmtId="0" fontId="52" fillId="0" borderId="28" xfId="11" applyFont="1" applyBorder="1"/>
    <xf numFmtId="0" fontId="37" fillId="0" borderId="28" xfId="11" applyFont="1" applyFill="1" applyBorder="1"/>
    <xf numFmtId="0" fontId="52" fillId="0" borderId="28" xfId="11" applyFont="1" applyFill="1" applyBorder="1"/>
    <xf numFmtId="0" fontId="76" fillId="0" borderId="14" xfId="27" applyFont="1" applyBorder="1" applyAlignment="1">
      <alignment vertical="center"/>
    </xf>
    <xf numFmtId="0" fontId="76" fillId="0" borderId="30" xfId="27" applyFont="1" applyBorder="1" applyAlignment="1">
      <alignment vertical="center"/>
    </xf>
    <xf numFmtId="0" fontId="76" fillId="0" borderId="32" xfId="27" applyFont="1" applyBorder="1" applyAlignment="1">
      <alignment vertical="center"/>
    </xf>
    <xf numFmtId="0" fontId="76" fillId="0" borderId="0" xfId="17" applyFont="1" applyAlignment="1">
      <alignment vertical="center"/>
    </xf>
    <xf numFmtId="0" fontId="76" fillId="0" borderId="52" xfId="27" applyFont="1" applyBorder="1" applyAlignment="1">
      <alignment vertical="center"/>
    </xf>
    <xf numFmtId="0" fontId="76" fillId="0" borderId="29" xfId="27" applyFont="1" applyBorder="1" applyAlignment="1">
      <alignment vertical="center"/>
    </xf>
    <xf numFmtId="0" fontId="76" fillId="0" borderId="15" xfId="27" applyFont="1" applyBorder="1" applyAlignment="1">
      <alignment vertical="center"/>
    </xf>
    <xf numFmtId="3" fontId="0" fillId="0" borderId="0" xfId="0" applyNumberFormat="1" applyAlignment="1"/>
    <xf numFmtId="1" fontId="25" fillId="30" borderId="51" xfId="19" applyNumberFormat="1" applyFont="1" applyFill="1" applyBorder="1" applyAlignment="1">
      <alignment horizontal="center"/>
    </xf>
    <xf numFmtId="3" fontId="18" fillId="0" borderId="53" xfId="19" applyNumberFormat="1" applyFont="1" applyBorder="1"/>
    <xf numFmtId="3" fontId="24" fillId="0" borderId="28" xfId="19" applyNumberFormat="1" applyFont="1" applyBorder="1"/>
    <xf numFmtId="49" fontId="24" fillId="0" borderId="15" xfId="19" applyNumberFormat="1" applyFont="1" applyBorder="1" applyAlignment="1">
      <alignment horizontal="center" wrapText="1"/>
    </xf>
    <xf numFmtId="49" fontId="24" fillId="30" borderId="15" xfId="19" applyNumberFormat="1" applyFont="1" applyFill="1" applyBorder="1" applyAlignment="1">
      <alignment horizontal="center" wrapText="1"/>
    </xf>
    <xf numFmtId="49" fontId="24" fillId="30" borderId="27" xfId="19" applyNumberFormat="1" applyFont="1" applyFill="1" applyBorder="1" applyAlignment="1">
      <alignment horizontal="center" wrapText="1"/>
    </xf>
    <xf numFmtId="0" fontId="5" fillId="0" borderId="0" xfId="16" applyFont="1"/>
    <xf numFmtId="49" fontId="37" fillId="0" borderId="39" xfId="29" applyNumberFormat="1" applyFont="1" applyFill="1" applyBorder="1" applyAlignment="1">
      <alignment horizontal="center" vertical="top" wrapText="1"/>
    </xf>
    <xf numFmtId="0" fontId="37" fillId="0" borderId="13" xfId="29" applyNumberFormat="1" applyFont="1" applyFill="1" applyBorder="1" applyAlignment="1">
      <alignment horizontal="center" vertical="top" wrapText="1"/>
    </xf>
    <xf numFmtId="0" fontId="37" fillId="0" borderId="13" xfId="28" applyFont="1" applyFill="1" applyBorder="1" applyAlignment="1">
      <alignment horizontal="center" vertical="top"/>
    </xf>
    <xf numFmtId="0" fontId="37" fillId="0" borderId="13" xfId="28" applyFont="1" applyFill="1" applyBorder="1" applyAlignment="1">
      <alignment vertical="top" wrapText="1"/>
    </xf>
    <xf numFmtId="49" fontId="37" fillId="0" borderId="13" xfId="29" applyNumberFormat="1" applyFont="1" applyFill="1" applyBorder="1" applyAlignment="1">
      <alignment horizontal="center" vertical="top" wrapText="1"/>
    </xf>
    <xf numFmtId="3" fontId="52" fillId="0" borderId="37" xfId="19" applyNumberFormat="1" applyFont="1" applyFill="1" applyBorder="1"/>
    <xf numFmtId="3" fontId="81" fillId="0" borderId="67" xfId="19" applyNumberFormat="1" applyFont="1" applyFill="1" applyBorder="1"/>
    <xf numFmtId="3" fontId="52" fillId="0" borderId="59" xfId="19" applyNumberFormat="1" applyFont="1" applyFill="1" applyBorder="1"/>
    <xf numFmtId="3" fontId="36" fillId="0" borderId="36" xfId="19" applyNumberFormat="1" applyFont="1" applyFill="1" applyBorder="1"/>
    <xf numFmtId="3" fontId="81" fillId="0" borderId="59" xfId="19" applyNumberFormat="1" applyFont="1" applyFill="1" applyBorder="1"/>
    <xf numFmtId="3" fontId="52" fillId="0" borderId="15" xfId="19" applyNumberFormat="1" applyFont="1" applyFill="1" applyBorder="1"/>
    <xf numFmtId="3" fontId="52" fillId="0" borderId="0" xfId="19" applyNumberFormat="1" applyFont="1" applyFill="1"/>
    <xf numFmtId="2" fontId="18" fillId="0" borderId="58" xfId="14" applyNumberFormat="1" applyFont="1" applyFill="1" applyBorder="1" applyAlignment="1" applyProtection="1">
      <alignment wrapText="1"/>
    </xf>
    <xf numFmtId="2" fontId="18" fillId="0" borderId="58" xfId="14" applyNumberFormat="1" applyFont="1" applyFill="1" applyBorder="1" applyAlignment="1" applyProtection="1">
      <alignment horizontal="left" wrapText="1"/>
    </xf>
    <xf numFmtId="2" fontId="18" fillId="0" borderId="153" xfId="14" applyNumberFormat="1" applyFont="1" applyFill="1" applyBorder="1" applyAlignment="1" applyProtection="1">
      <alignment horizontal="left" wrapText="1"/>
    </xf>
    <xf numFmtId="2" fontId="18" fillId="0" borderId="153" xfId="14" applyNumberFormat="1" applyFont="1" applyFill="1" applyBorder="1" applyAlignment="1" applyProtection="1">
      <alignment wrapText="1"/>
    </xf>
    <xf numFmtId="3" fontId="28" fillId="0" borderId="15" xfId="0" applyNumberFormat="1" applyFont="1" applyBorder="1" applyProtection="1"/>
    <xf numFmtId="3" fontId="28" fillId="0" borderId="27" xfId="0" applyNumberFormat="1" applyFont="1" applyBorder="1" applyProtection="1"/>
    <xf numFmtId="3" fontId="25" fillId="40" borderId="58" xfId="19" applyNumberFormat="1" applyFont="1" applyFill="1" applyBorder="1"/>
    <xf numFmtId="0" fontId="6" fillId="29" borderId="0" xfId="9" applyFill="1" applyBorder="1" applyProtection="1"/>
    <xf numFmtId="3" fontId="53" fillId="0" borderId="14" xfId="13" applyNumberFormat="1" applyFont="1" applyFill="1" applyBorder="1" applyProtection="1"/>
    <xf numFmtId="9" fontId="30" fillId="0" borderId="14" xfId="13" applyNumberFormat="1" applyFont="1" applyFill="1" applyBorder="1" applyAlignment="1" applyProtection="1">
      <alignment horizontal="right"/>
    </xf>
    <xf numFmtId="3" fontId="85" fillId="0" borderId="14" xfId="0" applyNumberFormat="1" applyFont="1" applyFill="1" applyBorder="1" applyProtection="1"/>
    <xf numFmtId="3" fontId="85" fillId="0" borderId="14" xfId="0" applyNumberFormat="1" applyFont="1" applyFill="1" applyBorder="1"/>
    <xf numFmtId="3" fontId="86" fillId="33" borderId="14" xfId="0" applyNumberFormat="1" applyFont="1" applyFill="1" applyBorder="1"/>
    <xf numFmtId="0" fontId="6" fillId="0" borderId="14" xfId="11" applyFill="1" applyBorder="1"/>
    <xf numFmtId="0" fontId="18" fillId="0" borderId="14" xfId="11" quotePrefix="1" applyFont="1" applyFill="1" applyBorder="1"/>
    <xf numFmtId="0" fontId="18" fillId="0" borderId="14" xfId="11" applyFont="1" applyFill="1" applyBorder="1"/>
    <xf numFmtId="0" fontId="18" fillId="0" borderId="14" xfId="11" quotePrefix="1" applyNumberFormat="1" applyFont="1" applyFill="1" applyBorder="1"/>
    <xf numFmtId="0" fontId="18" fillId="0" borderId="14" xfId="11" applyFont="1" applyFill="1" applyBorder="1" applyAlignment="1" applyProtection="1">
      <alignment vertical="justify"/>
    </xf>
    <xf numFmtId="0" fontId="18" fillId="0" borderId="14" xfId="11" applyFont="1" applyFill="1" applyBorder="1" applyAlignment="1" applyProtection="1">
      <alignment horizontal="left" vertical="justify"/>
    </xf>
    <xf numFmtId="0" fontId="37" fillId="0" borderId="14" xfId="29" applyNumberFormat="1" applyFont="1" applyFill="1" applyBorder="1" applyAlignment="1">
      <alignment horizontal="left" vertical="top" wrapText="1"/>
    </xf>
    <xf numFmtId="0" fontId="18" fillId="0" borderId="14" xfId="11" quotePrefix="1" applyNumberFormat="1" applyFont="1" applyFill="1" applyBorder="1" applyAlignment="1">
      <alignment horizontal="center"/>
    </xf>
    <xf numFmtId="173" fontId="52" fillId="0" borderId="0" xfId="11" applyNumberFormat="1" applyFont="1" applyBorder="1"/>
    <xf numFmtId="3" fontId="89" fillId="0" borderId="14" xfId="0" applyNumberFormat="1" applyFont="1" applyFill="1" applyBorder="1"/>
    <xf numFmtId="3" fontId="42" fillId="7" borderId="167" xfId="23" applyNumberFormat="1" applyFont="1" applyFill="1" applyBorder="1" applyAlignment="1">
      <alignment horizontal="center" vertical="top"/>
    </xf>
    <xf numFmtId="3" fontId="43" fillId="7" borderId="167" xfId="23" applyNumberFormat="1" applyFont="1" applyFill="1" applyBorder="1" applyAlignment="1">
      <alignment horizontal="center" vertical="top"/>
    </xf>
    <xf numFmtId="3" fontId="42" fillId="7" borderId="167" xfId="23" applyNumberFormat="1" applyFont="1" applyFill="1" applyBorder="1" applyAlignment="1">
      <alignment horizontal="center" vertical="top"/>
    </xf>
    <xf numFmtId="3" fontId="42" fillId="9" borderId="127" xfId="1" applyNumberFormat="1" applyFont="1" applyFill="1" applyBorder="1" applyAlignment="1">
      <alignment vertical="top"/>
    </xf>
    <xf numFmtId="3" fontId="41" fillId="0" borderId="0" xfId="23" applyNumberFormat="1" applyFont="1" applyAlignment="1">
      <alignment vertical="top"/>
    </xf>
    <xf numFmtId="3" fontId="41" fillId="6" borderId="0" xfId="23" applyNumberFormat="1" applyFont="1" applyFill="1" applyAlignment="1">
      <alignment vertical="top"/>
    </xf>
    <xf numFmtId="3" fontId="42" fillId="7" borderId="134" xfId="23" applyNumberFormat="1" applyFont="1" applyFill="1" applyBorder="1" applyAlignment="1">
      <alignment horizontal="center" vertical="top"/>
    </xf>
    <xf numFmtId="3" fontId="40" fillId="0" borderId="134" xfId="1" applyNumberFormat="1" applyFont="1" applyFill="1" applyBorder="1" applyAlignment="1">
      <alignment vertical="top"/>
    </xf>
    <xf numFmtId="3" fontId="41" fillId="0" borderId="127" xfId="23" applyNumberFormat="1" applyFont="1" applyFill="1" applyBorder="1" applyAlignment="1">
      <alignment vertical="top"/>
    </xf>
    <xf numFmtId="3" fontId="41" fillId="7" borderId="127" xfId="8" applyNumberFormat="1" applyFont="1" applyFill="1" applyBorder="1" applyAlignment="1">
      <alignment vertical="top"/>
    </xf>
    <xf numFmtId="3" fontId="42" fillId="0" borderId="127" xfId="23" applyNumberFormat="1" applyFont="1" applyFill="1" applyBorder="1" applyAlignment="1">
      <alignment horizontal="center" vertical="top"/>
    </xf>
    <xf numFmtId="3" fontId="41" fillId="9" borderId="127" xfId="1" applyNumberFormat="1" applyFont="1" applyFill="1" applyBorder="1" applyAlignment="1">
      <alignment vertical="top"/>
    </xf>
    <xf numFmtId="3" fontId="41" fillId="18" borderId="127" xfId="1" applyNumberFormat="1" applyFont="1" applyFill="1" applyBorder="1" applyAlignment="1">
      <alignment vertical="top"/>
    </xf>
    <xf numFmtId="3" fontId="42" fillId="18" borderId="127" xfId="1" applyNumberFormat="1" applyFont="1" applyFill="1" applyBorder="1" applyAlignment="1">
      <alignment vertical="top"/>
    </xf>
    <xf numFmtId="3" fontId="42" fillId="18" borderId="127" xfId="1" applyNumberFormat="1" applyFont="1" applyFill="1" applyBorder="1" applyAlignment="1">
      <alignment vertical="top" wrapText="1"/>
    </xf>
    <xf numFmtId="3" fontId="39" fillId="19" borderId="138" xfId="1" applyNumberFormat="1" applyFont="1" applyFill="1" applyBorder="1" applyAlignment="1">
      <alignment vertical="top"/>
    </xf>
    <xf numFmtId="3" fontId="41" fillId="0" borderId="131" xfId="23" applyNumberFormat="1" applyFont="1" applyFill="1" applyBorder="1" applyAlignment="1">
      <alignment vertical="top"/>
    </xf>
    <xf numFmtId="3" fontId="40" fillId="0" borderId="132" xfId="1" applyNumberFormat="1" applyFont="1" applyFill="1" applyBorder="1" applyAlignment="1">
      <alignment vertical="top"/>
    </xf>
    <xf numFmtId="3" fontId="41" fillId="0" borderId="132" xfId="1" applyNumberFormat="1" applyFont="1" applyFill="1" applyBorder="1" applyAlignment="1">
      <alignment vertical="top"/>
    </xf>
    <xf numFmtId="3" fontId="41" fillId="18" borderId="132" xfId="1" applyNumberFormat="1" applyFont="1" applyFill="1" applyBorder="1" applyAlignment="1">
      <alignment vertical="top"/>
    </xf>
    <xf numFmtId="3" fontId="40" fillId="0" borderId="134" xfId="25" applyNumberFormat="1" applyFont="1" applyFill="1" applyBorder="1" applyAlignment="1">
      <alignment vertical="top"/>
    </xf>
    <xf numFmtId="3" fontId="20" fillId="31" borderId="0" xfId="1" applyNumberFormat="1" applyFont="1" applyFill="1" applyBorder="1" applyAlignment="1">
      <alignment vertical="center" wrapText="1"/>
    </xf>
    <xf numFmtId="3" fontId="41" fillId="6" borderId="0" xfId="23" applyNumberFormat="1" applyFont="1" applyFill="1" applyBorder="1" applyAlignment="1">
      <alignment vertical="top"/>
    </xf>
    <xf numFmtId="3" fontId="41" fillId="9" borderId="130" xfId="1" applyNumberFormat="1" applyFont="1" applyFill="1" applyBorder="1" applyAlignment="1">
      <alignment vertical="top"/>
    </xf>
    <xf numFmtId="3" fontId="41" fillId="0" borderId="14" xfId="23" applyNumberFormat="1" applyFont="1" applyFill="1" applyBorder="1" applyAlignment="1" applyProtection="1">
      <alignment vertical="top"/>
    </xf>
    <xf numFmtId="3" fontId="41" fillId="0" borderId="14" xfId="23" applyNumberFormat="1" applyFont="1" applyFill="1" applyBorder="1" applyAlignment="1">
      <alignment vertical="top"/>
    </xf>
    <xf numFmtId="3" fontId="65" fillId="9" borderId="134" xfId="1" applyNumberFormat="1" applyFont="1" applyFill="1" applyBorder="1" applyAlignment="1">
      <alignment vertical="top"/>
    </xf>
    <xf numFmtId="3" fontId="86" fillId="33" borderId="73" xfId="0" applyNumberFormat="1" applyFont="1" applyFill="1" applyBorder="1"/>
    <xf numFmtId="3" fontId="88" fillId="0" borderId="14" xfId="11" applyNumberFormat="1" applyFont="1" applyFill="1" applyBorder="1" applyAlignment="1" applyProtection="1">
      <alignment vertical="justify"/>
    </xf>
    <xf numFmtId="3" fontId="20" fillId="0" borderId="14" xfId="29" applyNumberFormat="1" applyFont="1" applyFill="1" applyBorder="1" applyAlignment="1">
      <alignment vertical="top"/>
    </xf>
    <xf numFmtId="3" fontId="20" fillId="0" borderId="14" xfId="29" applyNumberFormat="1" applyFont="1" applyFill="1" applyBorder="1" applyAlignment="1">
      <alignment horizontal="right" vertical="top"/>
    </xf>
    <xf numFmtId="3" fontId="37" fillId="0" borderId="14" xfId="29" applyNumberFormat="1" applyFont="1" applyFill="1" applyBorder="1" applyAlignment="1">
      <alignment vertical="top" wrapText="1"/>
    </xf>
    <xf numFmtId="3" fontId="18" fillId="0" borderId="14" xfId="29" applyNumberFormat="1" applyFont="1" applyFill="1" applyBorder="1" applyAlignment="1">
      <alignment horizontal="right" vertical="top"/>
    </xf>
    <xf numFmtId="3" fontId="18" fillId="0" borderId="14" xfId="29" applyNumberFormat="1" applyFont="1" applyFill="1" applyBorder="1" applyAlignment="1">
      <alignment vertical="top"/>
    </xf>
    <xf numFmtId="3" fontId="36" fillId="0" borderId="14" xfId="29" applyNumberFormat="1" applyFont="1" applyFill="1" applyBorder="1" applyAlignment="1">
      <alignment vertical="top" wrapText="1"/>
    </xf>
    <xf numFmtId="3" fontId="88" fillId="0" borderId="14" xfId="11" applyNumberFormat="1" applyFont="1" applyFill="1" applyBorder="1" applyAlignment="1" applyProtection="1">
      <alignment vertical="center"/>
    </xf>
    <xf numFmtId="3" fontId="18" fillId="0" borderId="14" xfId="11" applyNumberFormat="1" applyFont="1" applyFill="1" applyBorder="1" applyAlignment="1" applyProtection="1">
      <alignment vertical="center"/>
    </xf>
    <xf numFmtId="3" fontId="88" fillId="0" borderId="14" xfId="11" applyNumberFormat="1" applyFont="1" applyFill="1" applyBorder="1" applyAlignment="1" applyProtection="1">
      <alignment horizontal="right" vertical="top"/>
    </xf>
    <xf numFmtId="3" fontId="37" fillId="0" borderId="13" xfId="29" applyNumberFormat="1" applyFont="1" applyFill="1" applyBorder="1" applyAlignment="1">
      <alignment vertical="top" wrapText="1"/>
    </xf>
    <xf numFmtId="3" fontId="52" fillId="0" borderId="13" xfId="29" applyNumberFormat="1" applyFont="1" applyFill="1" applyBorder="1" applyAlignment="1">
      <alignment vertical="top"/>
    </xf>
    <xf numFmtId="3" fontId="52" fillId="0" borderId="13" xfId="11" applyNumberFormat="1" applyFont="1" applyFill="1" applyBorder="1" applyAlignment="1">
      <alignment horizontal="center" vertical="top" wrapText="1"/>
    </xf>
    <xf numFmtId="3" fontId="52" fillId="0" borderId="13" xfId="29" applyNumberFormat="1" applyFont="1" applyFill="1" applyBorder="1" applyAlignment="1">
      <alignment horizontal="center" vertical="top"/>
    </xf>
    <xf numFmtId="0" fontId="18" fillId="0" borderId="59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3" fontId="18" fillId="0" borderId="14" xfId="11" applyNumberFormat="1" applyFont="1" applyFill="1" applyBorder="1" applyAlignment="1">
      <alignment horizontal="right" vertical="top" wrapText="1"/>
    </xf>
    <xf numFmtId="0" fontId="5" fillId="0" borderId="14" xfId="11" applyFont="1" applyFill="1" applyBorder="1"/>
    <xf numFmtId="0" fontId="20" fillId="0" borderId="14" xfId="11" quotePrefix="1" applyFont="1" applyFill="1" applyBorder="1"/>
    <xf numFmtId="0" fontId="20" fillId="0" borderId="14" xfId="11" applyFont="1" applyFill="1" applyBorder="1"/>
    <xf numFmtId="0" fontId="20" fillId="0" borderId="14" xfId="11" quotePrefix="1" applyNumberFormat="1" applyFont="1" applyFill="1" applyBorder="1"/>
    <xf numFmtId="0" fontId="36" fillId="0" borderId="14" xfId="29" applyNumberFormat="1" applyFont="1" applyFill="1" applyBorder="1" applyAlignment="1">
      <alignment horizontal="left" vertical="top" wrapText="1"/>
    </xf>
    <xf numFmtId="3" fontId="20" fillId="0" borderId="14" xfId="11" applyNumberFormat="1" applyFont="1" applyFill="1" applyBorder="1" applyAlignment="1" applyProtection="1">
      <alignment vertical="center"/>
    </xf>
    <xf numFmtId="3" fontId="20" fillId="0" borderId="14" xfId="11" applyNumberFormat="1" applyFont="1" applyFill="1" applyBorder="1" applyAlignment="1">
      <alignment horizontal="center" vertical="top" wrapText="1"/>
    </xf>
    <xf numFmtId="0" fontId="52" fillId="0" borderId="14" xfId="11" applyFont="1" applyBorder="1" applyAlignment="1">
      <alignment horizontal="center"/>
    </xf>
    <xf numFmtId="3" fontId="37" fillId="0" borderId="14" xfId="11" applyNumberFormat="1" applyFont="1" applyBorder="1" applyAlignment="1">
      <alignment vertical="center"/>
    </xf>
    <xf numFmtId="3" fontId="37" fillId="0" borderId="14" xfId="11" applyNumberFormat="1" applyFont="1" applyFill="1" applyBorder="1" applyAlignment="1">
      <alignment vertical="center"/>
    </xf>
    <xf numFmtId="0" fontId="37" fillId="0" borderId="14" xfId="11" applyFont="1" applyBorder="1" applyAlignment="1">
      <alignment vertical="center"/>
    </xf>
    <xf numFmtId="0" fontId="36" fillId="0" borderId="14" xfId="11" applyFont="1" applyBorder="1" applyAlignment="1">
      <alignment vertical="center"/>
    </xf>
    <xf numFmtId="0" fontId="52" fillId="0" borderId="14" xfId="11" quotePrefix="1" applyFont="1" applyBorder="1"/>
    <xf numFmtId="3" fontId="37" fillId="26" borderId="14" xfId="11" applyNumberFormat="1" applyFont="1" applyFill="1" applyBorder="1" applyAlignment="1">
      <alignment vertical="center"/>
    </xf>
    <xf numFmtId="3" fontId="68" fillId="0" borderId="14" xfId="11" applyNumberFormat="1" applyFont="1" applyBorder="1" applyAlignment="1">
      <alignment vertical="center"/>
    </xf>
    <xf numFmtId="0" fontId="90" fillId="0" borderId="14" xfId="28" applyFont="1" applyBorder="1" applyAlignment="1">
      <alignment vertical="top"/>
    </xf>
    <xf numFmtId="3" fontId="91" fillId="0" borderId="14" xfId="11" applyNumberFormat="1" applyFont="1" applyBorder="1" applyAlignment="1">
      <alignment vertical="center"/>
    </xf>
    <xf numFmtId="0" fontId="84" fillId="0" borderId="0" xfId="40"/>
    <xf numFmtId="0" fontId="11" fillId="2" borderId="20" xfId="40" applyFont="1" applyFill="1" applyBorder="1" applyAlignment="1">
      <alignment horizontal="left"/>
    </xf>
    <xf numFmtId="2" fontId="8" fillId="0" borderId="20" xfId="14" applyNumberFormat="1" applyFont="1" applyBorder="1" applyAlignment="1">
      <alignment horizontal="center"/>
    </xf>
    <xf numFmtId="2" fontId="17" fillId="0" borderId="60" xfId="14" applyNumberFormat="1" applyFont="1" applyBorder="1" applyAlignment="1">
      <alignment horizontal="center" vertical="center" wrapText="1"/>
    </xf>
    <xf numFmtId="2" fontId="17" fillId="0" borderId="61" xfId="14" applyNumberFormat="1" applyFont="1" applyBorder="1" applyAlignment="1">
      <alignment horizontal="center" vertical="center" wrapText="1"/>
    </xf>
    <xf numFmtId="2" fontId="17" fillId="0" borderId="62" xfId="14" applyNumberFormat="1" applyFont="1" applyBorder="1" applyAlignment="1">
      <alignment horizontal="center" vertical="center" wrapText="1"/>
    </xf>
    <xf numFmtId="2" fontId="17" fillId="0" borderId="124" xfId="14" applyNumberFormat="1" applyFont="1" applyBorder="1" applyAlignment="1">
      <alignment horizontal="center" vertical="center" wrapText="1"/>
    </xf>
    <xf numFmtId="2" fontId="17" fillId="0" borderId="63" xfId="14" applyNumberFormat="1" applyFont="1" applyBorder="1" applyAlignment="1">
      <alignment horizontal="center" vertical="center" wrapText="1"/>
    </xf>
    <xf numFmtId="0" fontId="38" fillId="0" borderId="14" xfId="40" applyFont="1" applyFill="1" applyBorder="1" applyAlignment="1" applyProtection="1">
      <alignment horizontal="center" vertical="center"/>
    </xf>
    <xf numFmtId="3" fontId="6" fillId="0" borderId="58" xfId="41" applyNumberFormat="1" applyFill="1" applyBorder="1" applyAlignment="1" applyProtection="1">
      <alignment wrapText="1"/>
    </xf>
    <xf numFmtId="2" fontId="18" fillId="0" borderId="14" xfId="14" applyNumberFormat="1" applyFont="1" applyBorder="1" applyAlignment="1">
      <alignment horizontal="center"/>
    </xf>
    <xf numFmtId="2" fontId="18" fillId="0" borderId="14" xfId="14" applyNumberFormat="1" applyFont="1" applyBorder="1" applyAlignment="1">
      <alignment horizontal="left" wrapText="1"/>
    </xf>
    <xf numFmtId="2" fontId="18" fillId="0" borderId="14" xfId="14" applyNumberFormat="1" applyFont="1" applyBorder="1" applyAlignment="1">
      <alignment wrapText="1"/>
    </xf>
    <xf numFmtId="1" fontId="18" fillId="0" borderId="14" xfId="14" applyNumberFormat="1" applyFont="1" applyFill="1" applyBorder="1" applyAlignment="1" applyProtection="1">
      <alignment wrapText="1"/>
    </xf>
    <xf numFmtId="2" fontId="18" fillId="0" borderId="14" xfId="14" applyNumberFormat="1" applyFont="1" applyFill="1" applyBorder="1" applyAlignment="1" applyProtection="1">
      <alignment wrapText="1"/>
    </xf>
    <xf numFmtId="2" fontId="18" fillId="0" borderId="14" xfId="14" applyNumberFormat="1" applyFont="1" applyFill="1" applyBorder="1" applyAlignment="1" applyProtection="1">
      <alignment horizontal="left" wrapText="1"/>
    </xf>
    <xf numFmtId="3" fontId="9" fillId="26" borderId="14" xfId="0" applyNumberFormat="1" applyFont="1" applyFill="1" applyBorder="1" applyProtection="1"/>
    <xf numFmtId="0" fontId="0" fillId="0" borderId="0" xfId="0" applyFill="1"/>
    <xf numFmtId="0" fontId="92" fillId="0" borderId="0" xfId="0" applyFont="1" applyFill="1"/>
    <xf numFmtId="0" fontId="92" fillId="0" borderId="13" xfId="0" applyFont="1" applyFill="1" applyBorder="1"/>
    <xf numFmtId="0" fontId="92" fillId="0" borderId="0" xfId="0" applyFont="1" applyFill="1" applyBorder="1"/>
    <xf numFmtId="0" fontId="85" fillId="0" borderId="14" xfId="0" applyFont="1" applyFill="1" applyBorder="1" applyAlignment="1">
      <alignment horizontal="center"/>
    </xf>
    <xf numFmtId="14" fontId="92" fillId="0" borderId="14" xfId="0" quotePrefix="1" applyNumberFormat="1" applyFont="1" applyFill="1" applyBorder="1" applyAlignment="1">
      <alignment horizontal="center"/>
    </xf>
    <xf numFmtId="0" fontId="92" fillId="0" borderId="20" xfId="0" applyFont="1" applyFill="1" applyBorder="1"/>
    <xf numFmtId="0" fontId="95" fillId="0" borderId="17" xfId="0" applyFont="1" applyFill="1" applyBorder="1"/>
    <xf numFmtId="0" fontId="96" fillId="0" borderId="0" xfId="0" applyFont="1" applyFill="1" applyBorder="1"/>
    <xf numFmtId="0" fontId="95" fillId="0" borderId="20" xfId="0" applyFont="1" applyFill="1" applyBorder="1"/>
    <xf numFmtId="0" fontId="95" fillId="0" borderId="10" xfId="0" applyFont="1" applyFill="1" applyBorder="1"/>
    <xf numFmtId="0" fontId="97" fillId="0" borderId="12" xfId="0" applyFont="1" applyFill="1" applyBorder="1" applyAlignment="1">
      <alignment horizontal="center"/>
    </xf>
    <xf numFmtId="3" fontId="97" fillId="0" borderId="50" xfId="0" applyNumberFormat="1" applyFont="1" applyFill="1" applyBorder="1" applyAlignment="1">
      <alignment horizontal="center"/>
    </xf>
    <xf numFmtId="3" fontId="86" fillId="0" borderId="14" xfId="0" applyNumberFormat="1" applyFont="1" applyFill="1" applyBorder="1"/>
    <xf numFmtId="3" fontId="92" fillId="0" borderId="0" xfId="0" applyNumberFormat="1" applyFont="1" applyFill="1"/>
    <xf numFmtId="3" fontId="9" fillId="26" borderId="14" xfId="0" applyNumberFormat="1" applyFont="1" applyFill="1" applyBorder="1"/>
    <xf numFmtId="0" fontId="14" fillId="2" borderId="12" xfId="0" applyFont="1" applyFill="1" applyBorder="1" applyAlignment="1">
      <alignment horizontal="center" wrapText="1"/>
    </xf>
    <xf numFmtId="0" fontId="18" fillId="0" borderId="14" xfId="11" quotePrefix="1" applyFont="1" applyFill="1" applyBorder="1" applyAlignment="1">
      <alignment vertical="center"/>
    </xf>
    <xf numFmtId="0" fontId="18" fillId="0" borderId="14" xfId="11" applyFont="1" applyFill="1" applyBorder="1" applyAlignment="1">
      <alignment vertical="center"/>
    </xf>
    <xf numFmtId="0" fontId="18" fillId="0" borderId="14" xfId="11" quotePrefix="1" applyNumberFormat="1" applyFont="1" applyFill="1" applyBorder="1" applyAlignment="1">
      <alignment horizontal="center" vertical="center"/>
    </xf>
    <xf numFmtId="0" fontId="52" fillId="0" borderId="14" xfId="11" applyFont="1" applyBorder="1" applyAlignment="1">
      <alignment horizontal="center" vertical="center"/>
    </xf>
    <xf numFmtId="0" fontId="18" fillId="0" borderId="14" xfId="11" applyFont="1" applyFill="1" applyBorder="1" applyAlignment="1" applyProtection="1">
      <alignment vertical="center"/>
    </xf>
    <xf numFmtId="0" fontId="6" fillId="0" borderId="14" xfId="11" applyFill="1" applyBorder="1" applyAlignment="1">
      <alignment horizontal="center" vertical="center"/>
    </xf>
    <xf numFmtId="0" fontId="37" fillId="0" borderId="50" xfId="11" applyFont="1" applyBorder="1" applyAlignment="1"/>
    <xf numFmtId="3" fontId="18" fillId="0" borderId="0" xfId="19" applyNumberFormat="1" applyFont="1" applyBorder="1" applyAlignment="1">
      <alignment horizontal="right"/>
    </xf>
    <xf numFmtId="0" fontId="31" fillId="2" borderId="0" xfId="0" applyFont="1" applyFill="1" applyBorder="1" applyAlignment="1">
      <alignment horizontal="center"/>
    </xf>
    <xf numFmtId="3" fontId="20" fillId="5" borderId="38" xfId="19" applyNumberFormat="1" applyFont="1" applyFill="1" applyBorder="1" applyAlignment="1">
      <alignment horizontal="right"/>
    </xf>
    <xf numFmtId="3" fontId="20" fillId="5" borderId="44" xfId="19" applyNumberFormat="1" applyFont="1" applyFill="1" applyBorder="1" applyAlignment="1">
      <alignment horizontal="right"/>
    </xf>
    <xf numFmtId="3" fontId="18" fillId="0" borderId="38" xfId="19" applyNumberFormat="1" applyFont="1" applyBorder="1" applyAlignment="1">
      <alignment horizontal="right"/>
    </xf>
    <xf numFmtId="3" fontId="18" fillId="0" borderId="44" xfId="19" applyNumberFormat="1" applyFont="1" applyBorder="1" applyAlignment="1">
      <alignment horizontal="right"/>
    </xf>
    <xf numFmtId="3" fontId="87" fillId="0" borderId="38" xfId="19" applyNumberFormat="1" applyFont="1" applyBorder="1" applyAlignment="1">
      <alignment horizontal="right"/>
    </xf>
    <xf numFmtId="3" fontId="87" fillId="0" borderId="44" xfId="19" applyNumberFormat="1" applyFont="1" applyBorder="1" applyAlignment="1">
      <alignment horizontal="right"/>
    </xf>
    <xf numFmtId="3" fontId="20" fillId="0" borderId="38" xfId="19" applyNumberFormat="1" applyFont="1" applyBorder="1" applyAlignment="1">
      <alignment horizontal="right"/>
    </xf>
    <xf numFmtId="3" fontId="20" fillId="0" borderId="44" xfId="19" applyNumberFormat="1" applyFont="1" applyBorder="1" applyAlignment="1">
      <alignment horizontal="right"/>
    </xf>
    <xf numFmtId="3" fontId="18" fillId="0" borderId="50" xfId="19" applyNumberFormat="1" applyFont="1" applyBorder="1"/>
    <xf numFmtId="49" fontId="21" fillId="0" borderId="15" xfId="19" applyNumberFormat="1" applyFont="1" applyBorder="1" applyAlignment="1">
      <alignment horizontal="center" vertical="center" wrapText="1"/>
    </xf>
    <xf numFmtId="3" fontId="20" fillId="0" borderId="28" xfId="19" applyNumberFormat="1" applyFont="1" applyBorder="1" applyAlignment="1">
      <alignment vertical="center"/>
    </xf>
    <xf numFmtId="14" fontId="16" fillId="0" borderId="14" xfId="0" quotePrefix="1" applyNumberFormat="1" applyFont="1" applyFill="1" applyBorder="1" applyAlignment="1">
      <alignment vertical="center"/>
    </xf>
    <xf numFmtId="1" fontId="84" fillId="0" borderId="0" xfId="40" applyNumberFormat="1"/>
    <xf numFmtId="1" fontId="6" fillId="0" borderId="17" xfId="14" applyNumberFormat="1" applyBorder="1"/>
    <xf numFmtId="1" fontId="18" fillId="0" borderId="14" xfId="14" applyNumberFormat="1" applyFont="1" applyBorder="1" applyAlignment="1">
      <alignment wrapText="1"/>
    </xf>
    <xf numFmtId="1" fontId="6" fillId="0" borderId="0" xfId="18" applyNumberFormat="1"/>
    <xf numFmtId="1" fontId="0" fillId="0" borderId="0" xfId="0" applyNumberFormat="1"/>
    <xf numFmtId="0" fontId="91" fillId="0" borderId="0" xfId="28" applyFont="1" applyBorder="1" applyAlignment="1">
      <alignment vertical="top"/>
    </xf>
    <xf numFmtId="0" fontId="91" fillId="0" borderId="59" xfId="28" applyFont="1" applyBorder="1" applyAlignment="1">
      <alignment vertical="top"/>
    </xf>
    <xf numFmtId="0" fontId="90" fillId="0" borderId="15" xfId="28" applyFont="1" applyBorder="1" applyAlignment="1">
      <alignment vertical="top"/>
    </xf>
    <xf numFmtId="0" fontId="18" fillId="0" borderId="52" xfId="11" quotePrefix="1" applyFont="1" applyFill="1" applyBorder="1"/>
    <xf numFmtId="0" fontId="91" fillId="0" borderId="29" xfId="28" applyFont="1" applyBorder="1" applyAlignment="1">
      <alignment vertical="top"/>
    </xf>
    <xf numFmtId="0" fontId="91" fillId="0" borderId="15" xfId="28" applyFont="1" applyBorder="1" applyAlignment="1">
      <alignment vertical="top"/>
    </xf>
    <xf numFmtId="0" fontId="91" fillId="0" borderId="15" xfId="28" applyFont="1" applyBorder="1" applyAlignment="1">
      <alignment vertical="top" wrapText="1"/>
    </xf>
    <xf numFmtId="3" fontId="91" fillId="0" borderId="15" xfId="11" applyNumberFormat="1" applyFont="1" applyBorder="1" applyAlignment="1">
      <alignment vertical="center"/>
    </xf>
    <xf numFmtId="3" fontId="91" fillId="0" borderId="0" xfId="11" applyNumberFormat="1" applyFont="1" applyBorder="1" applyAlignment="1">
      <alignment vertical="center"/>
    </xf>
    <xf numFmtId="0" fontId="90" fillId="0" borderId="0" xfId="28" applyFont="1" applyBorder="1" applyAlignment="1">
      <alignment vertical="top"/>
    </xf>
    <xf numFmtId="0" fontId="58" fillId="0" borderId="14" xfId="10" applyFont="1" applyFill="1" applyBorder="1" applyAlignment="1">
      <alignment horizontal="left"/>
    </xf>
    <xf numFmtId="0" fontId="6" fillId="0" borderId="14" xfId="10" applyFont="1" applyFill="1" applyBorder="1"/>
    <xf numFmtId="0" fontId="14" fillId="0" borderId="14" xfId="10" applyFont="1" applyFill="1" applyBorder="1" applyAlignment="1">
      <alignment horizontal="left"/>
    </xf>
    <xf numFmtId="0" fontId="13" fillId="0" borderId="14" xfId="10" applyFont="1" applyFill="1" applyBorder="1" applyAlignment="1"/>
    <xf numFmtId="0" fontId="11" fillId="0" borderId="14" xfId="10" applyFont="1" applyFill="1" applyBorder="1"/>
    <xf numFmtId="14" fontId="0" fillId="0" borderId="0" xfId="0" quotePrefix="1" applyNumberFormat="1" applyFill="1" applyBorder="1" applyAlignment="1"/>
    <xf numFmtId="14" fontId="0" fillId="0" borderId="0" xfId="0" quotePrefix="1" applyNumberFormat="1" applyFill="1" applyBorder="1" applyAlignment="1">
      <alignment horizontal="center"/>
    </xf>
    <xf numFmtId="0" fontId="6" fillId="0" borderId="0" xfId="10" applyFont="1" applyFill="1" applyBorder="1"/>
    <xf numFmtId="0" fontId="14" fillId="0" borderId="0" xfId="10" applyFont="1" applyFill="1" applyBorder="1"/>
    <xf numFmtId="0" fontId="14" fillId="0" borderId="14" xfId="10" applyFont="1" applyFill="1" applyBorder="1" applyAlignment="1">
      <alignment horizontal="centerContinuous"/>
    </xf>
    <xf numFmtId="1" fontId="53" fillId="0" borderId="14" xfId="13" applyNumberFormat="1" applyFont="1" applyFill="1" applyBorder="1" applyProtection="1"/>
    <xf numFmtId="0" fontId="13" fillId="0" borderId="14" xfId="10" applyFont="1" applyFill="1" applyBorder="1" applyAlignment="1">
      <alignment horizontal="center"/>
    </xf>
    <xf numFmtId="1" fontId="6" fillId="0" borderId="0" xfId="9" applyNumberFormat="1" applyFill="1"/>
    <xf numFmtId="0" fontId="6" fillId="0" borderId="14" xfId="9" applyFill="1" applyBorder="1"/>
    <xf numFmtId="1" fontId="61" fillId="0" borderId="0" xfId="13" applyNumberFormat="1" applyFont="1" applyFill="1" applyAlignment="1">
      <alignment horizontal="center"/>
    </xf>
    <xf numFmtId="0" fontId="52" fillId="0" borderId="14" xfId="11" applyFont="1" applyFill="1" applyBorder="1"/>
    <xf numFmtId="3" fontId="91" fillId="0" borderId="14" xfId="11" applyNumberFormat="1" applyFont="1" applyFill="1" applyBorder="1" applyAlignment="1">
      <alignment vertical="center"/>
    </xf>
    <xf numFmtId="0" fontId="15" fillId="0" borderId="0" xfId="11" applyFont="1" applyBorder="1"/>
    <xf numFmtId="0" fontId="98" fillId="0" borderId="0" xfId="11" applyFont="1"/>
    <xf numFmtId="14" fontId="6" fillId="0" borderId="0" xfId="40" quotePrefix="1" applyNumberFormat="1" applyFont="1" applyFill="1" applyBorder="1" applyAlignment="1">
      <alignment horizontal="center"/>
    </xf>
    <xf numFmtId="1" fontId="17" fillId="0" borderId="14" xfId="14" applyNumberFormat="1" applyFont="1" applyBorder="1" applyAlignment="1">
      <alignment horizontal="center" vertical="center" wrapText="1"/>
    </xf>
    <xf numFmtId="1" fontId="6" fillId="0" borderId="14" xfId="41" applyNumberFormat="1" applyFill="1" applyBorder="1" applyAlignment="1" applyProtection="1">
      <alignment wrapText="1"/>
    </xf>
    <xf numFmtId="14" fontId="15" fillId="0" borderId="0" xfId="40" quotePrefix="1" applyNumberFormat="1" applyFont="1" applyFill="1" applyBorder="1" applyAlignment="1"/>
    <xf numFmtId="1" fontId="17" fillId="0" borderId="19" xfId="14" applyNumberFormat="1" applyFont="1" applyBorder="1" applyAlignment="1">
      <alignment horizontal="center" wrapText="1"/>
    </xf>
    <xf numFmtId="1" fontId="17" fillId="0" borderId="0" xfId="14" applyNumberFormat="1" applyFont="1" applyBorder="1" applyAlignment="1">
      <alignment horizontal="center" wrapText="1"/>
    </xf>
    <xf numFmtId="1" fontId="17" fillId="0" borderId="59" xfId="14" applyNumberFormat="1" applyFont="1" applyBorder="1" applyAlignment="1">
      <alignment horizontal="center" wrapText="1"/>
    </xf>
    <xf numFmtId="1" fontId="17" fillId="0" borderId="153" xfId="14" applyNumberFormat="1" applyFont="1" applyBorder="1" applyAlignment="1">
      <alignment horizontal="center" wrapText="1"/>
    </xf>
    <xf numFmtId="2" fontId="17" fillId="0" borderId="59" xfId="14" applyNumberFormat="1" applyFont="1" applyBorder="1" applyAlignment="1">
      <alignment horizontal="center" wrapText="1"/>
    </xf>
    <xf numFmtId="1" fontId="26" fillId="0" borderId="50" xfId="14" applyNumberFormat="1" applyFont="1" applyBorder="1" applyAlignment="1">
      <alignment horizontal="center" wrapText="1"/>
    </xf>
    <xf numFmtId="1" fontId="6" fillId="0" borderId="14" xfId="14" quotePrefix="1" applyNumberFormat="1" applyFont="1" applyFill="1" applyBorder="1" applyAlignment="1" applyProtection="1">
      <alignment horizontal="center" vertical="center"/>
    </xf>
    <xf numFmtId="1" fontId="18" fillId="0" borderId="14" xfId="14" applyNumberFormat="1" applyFont="1" applyFill="1" applyBorder="1" applyAlignment="1" applyProtection="1">
      <alignment horizontal="center" vertical="center" wrapText="1"/>
    </xf>
    <xf numFmtId="1" fontId="18" fillId="0" borderId="14" xfId="14" quotePrefix="1" applyNumberFormat="1" applyFont="1" applyFill="1" applyBorder="1" applyAlignment="1" applyProtection="1">
      <alignment horizontal="justify" vertical="center"/>
    </xf>
    <xf numFmtId="2" fontId="18" fillId="0" borderId="14" xfId="14" applyNumberFormat="1" applyFont="1" applyFill="1" applyBorder="1" applyAlignment="1" applyProtection="1">
      <alignment horizontal="center"/>
    </xf>
    <xf numFmtId="2" fontId="18" fillId="0" borderId="14" xfId="14" applyNumberFormat="1" applyFont="1" applyFill="1" applyBorder="1" applyAlignment="1" applyProtection="1">
      <alignment horizontal="justify" vertical="center" wrapText="1"/>
    </xf>
    <xf numFmtId="3" fontId="6" fillId="0" borderId="14" xfId="41" applyNumberFormat="1" applyFill="1" applyBorder="1" applyAlignment="1" applyProtection="1">
      <alignment wrapText="1"/>
    </xf>
    <xf numFmtId="2" fontId="20" fillId="0" borderId="14" xfId="14" applyNumberFormat="1" applyFont="1" applyBorder="1" applyAlignment="1">
      <alignment horizontal="center"/>
    </xf>
    <xf numFmtId="1" fontId="20" fillId="0" borderId="14" xfId="14" applyNumberFormat="1" applyFont="1" applyBorder="1" applyAlignment="1">
      <alignment horizontal="center"/>
    </xf>
    <xf numFmtId="1" fontId="6" fillId="0" borderId="14" xfId="14" quotePrefix="1" applyNumberFormat="1" applyFont="1" applyFill="1" applyBorder="1" applyAlignment="1" applyProtection="1">
      <alignment horizontal="center"/>
    </xf>
    <xf numFmtId="1" fontId="18" fillId="0" borderId="14" xfId="14" applyNumberFormat="1" applyFont="1" applyFill="1" applyBorder="1" applyAlignment="1" applyProtection="1">
      <alignment horizontal="center" wrapText="1"/>
    </xf>
    <xf numFmtId="1" fontId="18" fillId="0" borderId="14" xfId="14" quotePrefix="1" applyNumberFormat="1" applyFont="1" applyFill="1" applyBorder="1" applyAlignment="1" applyProtection="1">
      <alignment horizontal="justify"/>
    </xf>
    <xf numFmtId="0" fontId="38" fillId="0" borderId="14" xfId="40" applyFont="1" applyFill="1" applyBorder="1" applyAlignment="1" applyProtection="1">
      <alignment horizontal="center"/>
    </xf>
    <xf numFmtId="2" fontId="18" fillId="0" borderId="14" xfId="14" applyNumberFormat="1" applyFont="1" applyFill="1" applyBorder="1" applyAlignment="1" applyProtection="1">
      <alignment horizontal="center" wrapText="1"/>
    </xf>
    <xf numFmtId="2" fontId="18" fillId="0" borderId="14" xfId="14" applyNumberFormat="1" applyFont="1" applyFill="1" applyBorder="1" applyAlignment="1" applyProtection="1">
      <alignment horizontal="center" vertical="center" wrapText="1"/>
    </xf>
    <xf numFmtId="2" fontId="18" fillId="0" borderId="14" xfId="14" applyNumberFormat="1" applyFont="1" applyFill="1" applyBorder="1" applyAlignment="1" applyProtection="1">
      <alignment horizontal="left" vertical="center" wrapText="1"/>
    </xf>
    <xf numFmtId="1" fontId="18" fillId="0" borderId="14" xfId="14" applyNumberFormat="1" applyFont="1" applyFill="1" applyBorder="1" applyAlignment="1" applyProtection="1">
      <alignment vertical="center" wrapText="1"/>
    </xf>
    <xf numFmtId="2" fontId="18" fillId="0" borderId="14" xfId="14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2" fontId="18" fillId="0" borderId="153" xfId="14" applyNumberFormat="1" applyFont="1" applyFill="1" applyBorder="1" applyAlignment="1" applyProtection="1">
      <alignment vertical="center" wrapText="1"/>
    </xf>
    <xf numFmtId="2" fontId="18" fillId="0" borderId="153" xfId="14" applyNumberFormat="1" applyFont="1" applyFill="1" applyBorder="1" applyAlignment="1" applyProtection="1">
      <alignment horizontal="left" vertical="center" wrapText="1"/>
    </xf>
    <xf numFmtId="0" fontId="0" fillId="0" borderId="32" xfId="0" applyBorder="1"/>
    <xf numFmtId="1" fontId="0" fillId="0" borderId="0" xfId="0" applyNumberFormat="1" applyBorder="1"/>
    <xf numFmtId="3" fontId="0" fillId="0" borderId="0" xfId="0" applyNumberFormat="1" applyBorder="1"/>
    <xf numFmtId="0" fontId="0" fillId="0" borderId="0" xfId="0" applyFill="1" applyAlignment="1">
      <alignment vertical="center"/>
    </xf>
    <xf numFmtId="2" fontId="18" fillId="0" borderId="14" xfId="14" applyNumberFormat="1" applyFont="1" applyFill="1" applyBorder="1" applyAlignment="1">
      <alignment horizontal="center" vertical="center" wrapText="1"/>
    </xf>
    <xf numFmtId="2" fontId="18" fillId="0" borderId="14" xfId="14" applyNumberFormat="1" applyFont="1" applyFill="1" applyBorder="1" applyAlignment="1">
      <alignment horizontal="left" vertical="center" wrapText="1"/>
    </xf>
    <xf numFmtId="2" fontId="18" fillId="0" borderId="14" xfId="14" applyNumberFormat="1" applyFont="1" applyFill="1" applyBorder="1" applyAlignment="1">
      <alignment vertical="center" wrapText="1"/>
    </xf>
    <xf numFmtId="1" fontId="18" fillId="0" borderId="14" xfId="14" applyNumberFormat="1" applyFont="1" applyFill="1" applyBorder="1" applyAlignment="1">
      <alignment vertical="center" wrapText="1"/>
    </xf>
    <xf numFmtId="2" fontId="18" fillId="0" borderId="153" xfId="14" applyNumberFormat="1" applyFont="1" applyFill="1" applyBorder="1" applyAlignment="1">
      <alignment wrapText="1"/>
    </xf>
    <xf numFmtId="2" fontId="18" fillId="0" borderId="153" xfId="14" applyNumberFormat="1" applyFont="1" applyFill="1" applyBorder="1" applyAlignment="1">
      <alignment horizontal="left" wrapText="1"/>
    </xf>
    <xf numFmtId="2" fontId="18" fillId="0" borderId="153" xfId="14" applyNumberFormat="1" applyFont="1" applyFill="1" applyBorder="1" applyAlignment="1">
      <alignment vertical="center" wrapText="1"/>
    </xf>
    <xf numFmtId="2" fontId="18" fillId="0" borderId="153" xfId="14" applyNumberFormat="1" applyFont="1" applyFill="1" applyBorder="1" applyAlignment="1">
      <alignment horizontal="left" vertical="center" wrapText="1"/>
    </xf>
    <xf numFmtId="2" fontId="17" fillId="0" borderId="149" xfId="14" applyNumberFormat="1" applyFont="1" applyBorder="1" applyAlignment="1">
      <alignment horizontal="center" vertical="center" wrapText="1"/>
    </xf>
    <xf numFmtId="2" fontId="26" fillId="0" borderId="14" xfId="14" applyNumberFormat="1" applyFont="1" applyBorder="1" applyAlignment="1">
      <alignment horizontal="center" vertical="center" wrapText="1"/>
    </xf>
    <xf numFmtId="0" fontId="26" fillId="0" borderId="14" xfId="14" applyFont="1" applyBorder="1" applyAlignment="1">
      <alignment horizontal="center" wrapText="1"/>
    </xf>
    <xf numFmtId="3" fontId="88" fillId="0" borderId="44" xfId="19" applyNumberFormat="1" applyFont="1" applyFill="1" applyBorder="1" applyAlignment="1">
      <alignment horizontal="right"/>
    </xf>
    <xf numFmtId="3" fontId="88" fillId="0" borderId="38" xfId="19" applyNumberFormat="1" applyFont="1" applyFill="1" applyBorder="1" applyAlignment="1">
      <alignment horizontal="right"/>
    </xf>
    <xf numFmtId="3" fontId="76" fillId="0" borderId="0" xfId="17" applyNumberFormat="1" applyFont="1" applyAlignment="1">
      <alignment vertical="center"/>
    </xf>
    <xf numFmtId="3" fontId="83" fillId="0" borderId="0" xfId="28" applyNumberFormat="1" applyFont="1" applyAlignment="1">
      <alignment vertical="top"/>
    </xf>
    <xf numFmtId="3" fontId="87" fillId="0" borderId="38" xfId="19" applyNumberFormat="1" applyFont="1" applyFill="1" applyBorder="1" applyAlignment="1">
      <alignment horizontal="right"/>
    </xf>
    <xf numFmtId="3" fontId="18" fillId="0" borderId="33" xfId="19" applyNumberFormat="1" applyFont="1" applyBorder="1"/>
    <xf numFmtId="3" fontId="18" fillId="0" borderId="35" xfId="19" applyNumberFormat="1" applyFont="1" applyBorder="1" applyAlignment="1">
      <alignment horizontal="right"/>
    </xf>
    <xf numFmtId="3" fontId="18" fillId="0" borderId="43" xfId="19" applyNumberFormat="1" applyFont="1" applyBorder="1" applyAlignment="1">
      <alignment horizontal="right"/>
    </xf>
    <xf numFmtId="3" fontId="20" fillId="5" borderId="0" xfId="19" applyNumberFormat="1" applyFont="1" applyFill="1" applyBorder="1"/>
    <xf numFmtId="3" fontId="20" fillId="5" borderId="193" xfId="19" applyNumberFormat="1" applyFont="1" applyFill="1" applyBorder="1" applyAlignment="1">
      <alignment horizontal="right"/>
    </xf>
    <xf numFmtId="3" fontId="20" fillId="5" borderId="194" xfId="19" applyNumberFormat="1" applyFont="1" applyFill="1" applyBorder="1" applyAlignment="1">
      <alignment horizontal="right"/>
    </xf>
    <xf numFmtId="3" fontId="18" fillId="0" borderId="147" xfId="19" applyNumberFormat="1" applyFont="1" applyBorder="1" applyAlignment="1">
      <alignment horizontal="right"/>
    </xf>
    <xf numFmtId="3" fontId="18" fillId="0" borderId="148" xfId="19" applyNumberFormat="1" applyFont="1" applyBorder="1" applyAlignment="1">
      <alignment horizontal="right"/>
    </xf>
    <xf numFmtId="3" fontId="88" fillId="0" borderId="35" xfId="19" applyNumberFormat="1" applyFont="1" applyBorder="1" applyAlignment="1">
      <alignment horizontal="right"/>
    </xf>
    <xf numFmtId="3" fontId="88" fillId="0" borderId="43" xfId="19" applyNumberFormat="1" applyFont="1" applyBorder="1" applyAlignment="1">
      <alignment horizontal="right"/>
    </xf>
    <xf numFmtId="3" fontId="20" fillId="0" borderId="0" xfId="19" applyNumberFormat="1" applyFont="1" applyBorder="1" applyAlignment="1">
      <alignment horizontal="center"/>
    </xf>
    <xf numFmtId="3" fontId="20" fillId="0" borderId="195" xfId="19" applyNumberFormat="1" applyFont="1" applyBorder="1" applyAlignment="1">
      <alignment horizontal="center"/>
    </xf>
    <xf numFmtId="3" fontId="20" fillId="5" borderId="0" xfId="19" applyNumberFormat="1" applyFont="1" applyFill="1" applyBorder="1" applyAlignment="1">
      <alignment horizontal="right"/>
    </xf>
    <xf numFmtId="3" fontId="88" fillId="0" borderId="0" xfId="19" applyNumberFormat="1" applyFont="1" applyFill="1" applyBorder="1" applyAlignment="1">
      <alignment horizontal="right"/>
    </xf>
    <xf numFmtId="3" fontId="87" fillId="5" borderId="0" xfId="19" applyNumberFormat="1" applyFont="1" applyFill="1" applyBorder="1" applyAlignment="1">
      <alignment horizontal="right"/>
    </xf>
    <xf numFmtId="3" fontId="87" fillId="0" borderId="0" xfId="19" applyNumberFormat="1" applyFont="1" applyBorder="1" applyAlignment="1">
      <alignment horizontal="right"/>
    </xf>
    <xf numFmtId="3" fontId="20" fillId="5" borderId="0" xfId="19" applyNumberFormat="1" applyFont="1" applyFill="1" applyBorder="1" applyAlignment="1"/>
    <xf numFmtId="3" fontId="18" fillId="0" borderId="33" xfId="19" applyNumberFormat="1" applyFont="1" applyBorder="1" applyAlignment="1">
      <alignment horizontal="right"/>
    </xf>
    <xf numFmtId="3" fontId="20" fillId="5" borderId="36" xfId="19" applyNumberFormat="1" applyFont="1" applyFill="1" applyBorder="1" applyAlignment="1">
      <alignment horizontal="right"/>
    </xf>
    <xf numFmtId="3" fontId="18" fillId="0" borderId="36" xfId="19" applyNumberFormat="1" applyFont="1" applyBorder="1" applyAlignment="1">
      <alignment horizontal="right"/>
    </xf>
    <xf numFmtId="3" fontId="18" fillId="0" borderId="194" xfId="19" applyNumberFormat="1" applyFont="1" applyBorder="1" applyAlignment="1">
      <alignment horizontal="right"/>
    </xf>
    <xf numFmtId="3" fontId="88" fillId="0" borderId="36" xfId="19" applyNumberFormat="1" applyFont="1" applyFill="1" applyBorder="1" applyAlignment="1">
      <alignment horizontal="right"/>
    </xf>
    <xf numFmtId="3" fontId="88" fillId="0" borderId="194" xfId="19" applyNumberFormat="1" applyFont="1" applyFill="1" applyBorder="1" applyAlignment="1">
      <alignment horizontal="right"/>
    </xf>
    <xf numFmtId="3" fontId="87" fillId="5" borderId="194" xfId="19" applyNumberFormat="1" applyFont="1" applyFill="1" applyBorder="1" applyAlignment="1">
      <alignment horizontal="right"/>
    </xf>
    <xf numFmtId="3" fontId="87" fillId="0" borderId="194" xfId="19" applyNumberFormat="1" applyFont="1" applyBorder="1" applyAlignment="1">
      <alignment horizontal="right"/>
    </xf>
    <xf numFmtId="3" fontId="88" fillId="0" borderId="33" xfId="19" applyNumberFormat="1" applyFont="1" applyFill="1" applyBorder="1" applyAlignment="1">
      <alignment horizontal="right"/>
    </xf>
    <xf numFmtId="3" fontId="88" fillId="0" borderId="43" xfId="19" applyNumberFormat="1" applyFont="1" applyFill="1" applyBorder="1" applyAlignment="1">
      <alignment horizontal="right"/>
    </xf>
    <xf numFmtId="3" fontId="87" fillId="0" borderId="36" xfId="19" applyNumberFormat="1" applyFont="1" applyBorder="1" applyAlignment="1">
      <alignment horizontal="right"/>
    </xf>
    <xf numFmtId="3" fontId="88" fillId="0" borderId="33" xfId="19" applyNumberFormat="1" applyFont="1" applyBorder="1" applyAlignment="1">
      <alignment horizontal="right"/>
    </xf>
    <xf numFmtId="3" fontId="20" fillId="0" borderId="36" xfId="19" applyNumberFormat="1" applyFont="1" applyBorder="1" applyAlignment="1">
      <alignment horizontal="right"/>
    </xf>
    <xf numFmtId="3" fontId="20" fillId="5" borderId="44" xfId="19" applyNumberFormat="1" applyFont="1" applyFill="1" applyBorder="1"/>
    <xf numFmtId="3" fontId="18" fillId="0" borderId="43" xfId="19" applyNumberFormat="1" applyFont="1" applyBorder="1"/>
    <xf numFmtId="3" fontId="18" fillId="0" borderId="194" xfId="19" applyNumberFormat="1" applyFont="1" applyBorder="1"/>
    <xf numFmtId="3" fontId="18" fillId="0" borderId="44" xfId="19" applyNumberFormat="1" applyFont="1" applyBorder="1"/>
    <xf numFmtId="3" fontId="20" fillId="5" borderId="194" xfId="19" applyNumberFormat="1" applyFont="1" applyFill="1" applyBorder="1"/>
    <xf numFmtId="3" fontId="20" fillId="5" borderId="194" xfId="19" applyNumberFormat="1" applyFont="1" applyFill="1" applyBorder="1" applyAlignment="1"/>
    <xf numFmtId="3" fontId="18" fillId="0" borderId="193" xfId="19" applyNumberFormat="1" applyFont="1" applyBorder="1" applyAlignment="1">
      <alignment horizontal="right"/>
    </xf>
    <xf numFmtId="3" fontId="88" fillId="0" borderId="193" xfId="19" applyNumberFormat="1" applyFont="1" applyFill="1" applyBorder="1" applyAlignment="1">
      <alignment horizontal="right"/>
    </xf>
    <xf numFmtId="3" fontId="88" fillId="0" borderId="35" xfId="19" applyNumberFormat="1" applyFont="1" applyFill="1" applyBorder="1" applyAlignment="1">
      <alignment horizontal="right"/>
    </xf>
    <xf numFmtId="3" fontId="87" fillId="5" borderId="193" xfId="19" applyNumberFormat="1" applyFont="1" applyFill="1" applyBorder="1" applyAlignment="1">
      <alignment horizontal="right"/>
    </xf>
    <xf numFmtId="3" fontId="87" fillId="0" borderId="193" xfId="19" applyNumberFormat="1" applyFont="1" applyBorder="1" applyAlignment="1">
      <alignment horizontal="right"/>
    </xf>
    <xf numFmtId="3" fontId="87" fillId="26" borderId="44" xfId="19" applyNumberFormat="1" applyFont="1" applyFill="1" applyBorder="1" applyAlignment="1">
      <alignment horizontal="right"/>
    </xf>
    <xf numFmtId="3" fontId="87" fillId="0" borderId="193" xfId="19" applyNumberFormat="1" applyFont="1" applyFill="1" applyBorder="1" applyAlignment="1">
      <alignment horizontal="right"/>
    </xf>
    <xf numFmtId="3" fontId="20" fillId="0" borderId="17" xfId="19" applyNumberFormat="1" applyFont="1" applyBorder="1"/>
    <xf numFmtId="49" fontId="20" fillId="0" borderId="51" xfId="19" applyNumberFormat="1" applyFont="1" applyBorder="1" applyAlignment="1">
      <alignment horizontal="center"/>
    </xf>
    <xf numFmtId="49" fontId="20" fillId="0" borderId="149" xfId="19" applyNumberFormat="1" applyFont="1" applyBorder="1" applyAlignment="1">
      <alignment horizontal="center"/>
    </xf>
    <xf numFmtId="3" fontId="20" fillId="0" borderId="53" xfId="19" applyNumberFormat="1" applyFont="1" applyBorder="1" applyAlignment="1">
      <alignment vertical="center"/>
    </xf>
    <xf numFmtId="49" fontId="21" fillId="0" borderId="27" xfId="19" applyNumberFormat="1" applyFont="1" applyBorder="1" applyAlignment="1">
      <alignment horizontal="center" wrapText="1"/>
    </xf>
    <xf numFmtId="3" fontId="20" fillId="0" borderId="21" xfId="19" applyNumberFormat="1" applyFont="1" applyBorder="1"/>
    <xf numFmtId="3" fontId="20" fillId="0" borderId="196" xfId="19" applyNumberFormat="1" applyFont="1" applyBorder="1" applyAlignment="1">
      <alignment horizontal="center"/>
    </xf>
    <xf numFmtId="3" fontId="20" fillId="5" borderId="55" xfId="19" applyNumberFormat="1" applyFont="1" applyFill="1" applyBorder="1"/>
    <xf numFmtId="3" fontId="20" fillId="5" borderId="197" xfId="19" applyNumberFormat="1" applyFont="1" applyFill="1" applyBorder="1" applyAlignment="1">
      <alignment horizontal="right"/>
    </xf>
    <xf numFmtId="3" fontId="18" fillId="0" borderId="54" xfId="19" applyNumberFormat="1" applyFont="1" applyBorder="1"/>
    <xf numFmtId="3" fontId="20" fillId="0" borderId="197" xfId="19" applyNumberFormat="1" applyFont="1" applyBorder="1" applyAlignment="1">
      <alignment horizontal="right"/>
    </xf>
    <xf numFmtId="3" fontId="18" fillId="0" borderId="55" xfId="19" applyNumberFormat="1" applyFont="1" applyBorder="1"/>
    <xf numFmtId="3" fontId="20" fillId="0" borderId="198" xfId="19" applyNumberFormat="1" applyFont="1" applyBorder="1" applyAlignment="1">
      <alignment horizontal="right"/>
    </xf>
    <xf numFmtId="3" fontId="20" fillId="0" borderId="199" xfId="19" applyNumberFormat="1" applyFont="1" applyBorder="1" applyAlignment="1">
      <alignment horizontal="right"/>
    </xf>
    <xf numFmtId="3" fontId="18" fillId="0" borderId="200" xfId="19" applyNumberFormat="1" applyFont="1" applyBorder="1"/>
    <xf numFmtId="3" fontId="87" fillId="0" borderId="197" xfId="19" applyNumberFormat="1" applyFont="1" applyFill="1" applyBorder="1" applyAlignment="1">
      <alignment horizontal="right"/>
    </xf>
    <xf numFmtId="3" fontId="20" fillId="5" borderId="21" xfId="19" quotePrefix="1" applyNumberFormat="1" applyFont="1" applyFill="1" applyBorder="1"/>
    <xf numFmtId="3" fontId="87" fillId="5" borderId="197" xfId="19" applyNumberFormat="1" applyFont="1" applyFill="1" applyBorder="1" applyAlignment="1">
      <alignment horizontal="right"/>
    </xf>
    <xf numFmtId="3" fontId="87" fillId="0" borderId="197" xfId="19" applyNumberFormat="1" applyFont="1" applyBorder="1" applyAlignment="1">
      <alignment horizontal="right"/>
    </xf>
    <xf numFmtId="3" fontId="20" fillId="5" borderId="198" xfId="19" applyNumberFormat="1" applyFont="1" applyFill="1" applyBorder="1" applyAlignment="1">
      <alignment horizontal="right"/>
    </xf>
    <xf numFmtId="3" fontId="18" fillId="0" borderId="22" xfId="19" applyNumberFormat="1" applyFont="1" applyBorder="1"/>
    <xf numFmtId="3" fontId="18" fillId="0" borderId="20" xfId="19" applyNumberFormat="1" applyFont="1" applyBorder="1"/>
    <xf numFmtId="3" fontId="18" fillId="0" borderId="201" xfId="19" applyNumberFormat="1" applyFont="1" applyBorder="1"/>
    <xf numFmtId="3" fontId="18" fillId="0" borderId="97" xfId="19" applyNumberFormat="1" applyFont="1" applyBorder="1"/>
    <xf numFmtId="3" fontId="18" fillId="0" borderId="202" xfId="19" applyNumberFormat="1" applyFont="1" applyBorder="1" applyAlignment="1">
      <alignment horizontal="right"/>
    </xf>
    <xf numFmtId="3" fontId="18" fillId="0" borderId="203" xfId="19" applyNumberFormat="1" applyFont="1" applyBorder="1" applyAlignment="1">
      <alignment horizontal="right"/>
    </xf>
    <xf numFmtId="3" fontId="18" fillId="0" borderId="204" xfId="19" applyNumberFormat="1" applyFont="1" applyBorder="1" applyAlignment="1">
      <alignment horizontal="right"/>
    </xf>
    <xf numFmtId="3" fontId="18" fillId="0" borderId="201" xfId="19" applyNumberFormat="1" applyFont="1" applyBorder="1" applyAlignment="1">
      <alignment horizontal="right"/>
    </xf>
    <xf numFmtId="3" fontId="18" fillId="0" borderId="114" xfId="19" applyNumberFormat="1" applyFont="1" applyBorder="1" applyAlignment="1">
      <alignment horizontal="right"/>
    </xf>
    <xf numFmtId="3" fontId="20" fillId="0" borderId="205" xfId="19" applyNumberFormat="1" applyFont="1" applyBorder="1" applyAlignment="1">
      <alignment horizontal="center"/>
    </xf>
    <xf numFmtId="3" fontId="20" fillId="0" borderId="206" xfId="19" applyNumberFormat="1" applyFont="1" applyBorder="1" applyAlignment="1">
      <alignment horizontal="center"/>
    </xf>
    <xf numFmtId="0" fontId="37" fillId="0" borderId="30" xfId="11" applyFont="1" applyBorder="1" applyAlignment="1">
      <alignment horizontal="center"/>
    </xf>
    <xf numFmtId="3" fontId="18" fillId="0" borderId="0" xfId="19" applyNumberFormat="1" applyFont="1" applyFill="1"/>
    <xf numFmtId="3" fontId="25" fillId="0" borderId="33" xfId="19" applyNumberFormat="1" applyFont="1" applyFill="1" applyBorder="1"/>
    <xf numFmtId="3" fontId="25" fillId="0" borderId="36" xfId="19" applyNumberFormat="1" applyFont="1" applyFill="1" applyBorder="1"/>
    <xf numFmtId="3" fontId="25" fillId="0" borderId="36" xfId="19" quotePrefix="1" applyNumberFormat="1" applyFont="1" applyFill="1" applyBorder="1"/>
    <xf numFmtId="3" fontId="25" fillId="0" borderId="57" xfId="19" applyNumberFormat="1" applyFont="1" applyFill="1" applyBorder="1"/>
    <xf numFmtId="3" fontId="25" fillId="0" borderId="57" xfId="19" quotePrefix="1" applyNumberFormat="1" applyFont="1" applyFill="1" applyBorder="1"/>
    <xf numFmtId="3" fontId="18" fillId="0" borderId="30" xfId="29" applyNumberFormat="1" applyFont="1" applyFill="1" applyBorder="1" applyAlignment="1">
      <alignment vertical="top"/>
    </xf>
    <xf numFmtId="3" fontId="20" fillId="0" borderId="30" xfId="29" applyNumberFormat="1" applyFont="1" applyFill="1" applyBorder="1" applyAlignment="1">
      <alignment vertical="top"/>
    </xf>
    <xf numFmtId="3" fontId="37" fillId="0" borderId="30" xfId="11" applyNumberFormat="1" applyFont="1" applyBorder="1" applyAlignment="1">
      <alignment vertical="center"/>
    </xf>
    <xf numFmtId="0" fontId="90" fillId="0" borderId="30" xfId="28" applyFont="1" applyBorder="1" applyAlignment="1">
      <alignment vertical="top"/>
    </xf>
    <xf numFmtId="0" fontId="83" fillId="0" borderId="0" xfId="28" applyFont="1" applyFill="1" applyBorder="1" applyAlignment="1">
      <alignment vertical="top"/>
    </xf>
    <xf numFmtId="3" fontId="5" fillId="0" borderId="0" xfId="1" applyNumberFormat="1" applyFont="1" applyFill="1" applyBorder="1" applyAlignment="1">
      <alignment vertical="top"/>
    </xf>
    <xf numFmtId="3" fontId="83" fillId="0" borderId="0" xfId="28" applyNumberFormat="1" applyFont="1" applyFill="1" applyBorder="1" applyAlignment="1">
      <alignment vertical="top"/>
    </xf>
    <xf numFmtId="3" fontId="6" fillId="0" borderId="0" xfId="1" applyNumberFormat="1" applyFill="1" applyBorder="1" applyAlignment="1">
      <alignment vertical="top"/>
    </xf>
    <xf numFmtId="0" fontId="90" fillId="0" borderId="0" xfId="28" applyFont="1" applyFill="1" applyBorder="1" applyAlignment="1">
      <alignment vertical="top"/>
    </xf>
    <xf numFmtId="1" fontId="90" fillId="0" borderId="0" xfId="28" applyNumberFormat="1" applyFont="1" applyFill="1" applyBorder="1" applyAlignment="1">
      <alignment vertical="top"/>
    </xf>
    <xf numFmtId="3" fontId="52" fillId="0" borderId="14" xfId="29" applyNumberFormat="1" applyFont="1" applyFill="1" applyBorder="1" applyAlignment="1">
      <alignment vertical="top"/>
    </xf>
    <xf numFmtId="0" fontId="37" fillId="0" borderId="30" xfId="11" applyFont="1" applyBorder="1" applyAlignment="1">
      <alignment vertical="center"/>
    </xf>
    <xf numFmtId="0" fontId="68" fillId="0" borderId="50" xfId="28" applyFont="1" applyBorder="1" applyAlignment="1">
      <alignment vertical="top"/>
    </xf>
    <xf numFmtId="2" fontId="18" fillId="0" borderId="14" xfId="14" applyNumberFormat="1" applyFont="1" applyFill="1" applyBorder="1" applyAlignment="1">
      <alignment horizontal="left" wrapText="1"/>
    </xf>
    <xf numFmtId="0" fontId="6" fillId="23" borderId="1" xfId="9" applyFill="1" applyBorder="1" applyAlignment="1">
      <alignment horizontal="center"/>
    </xf>
    <xf numFmtId="0" fontId="6" fillId="24" borderId="1" xfId="9" applyFill="1" applyBorder="1" applyAlignment="1">
      <alignment horizontal="center"/>
    </xf>
    <xf numFmtId="0" fontId="13" fillId="14" borderId="65" xfId="13" applyFont="1" applyFill="1" applyBorder="1" applyAlignment="1">
      <alignment horizontal="center"/>
    </xf>
    <xf numFmtId="0" fontId="13" fillId="14" borderId="92" xfId="13" applyFont="1" applyFill="1" applyBorder="1" applyAlignment="1">
      <alignment horizontal="center"/>
    </xf>
    <xf numFmtId="0" fontId="14" fillId="14" borderId="50" xfId="13" applyFont="1" applyFill="1" applyBorder="1" applyAlignment="1">
      <alignment horizontal="center" vertical="justify"/>
    </xf>
    <xf numFmtId="0" fontId="14" fillId="14" borderId="59" xfId="13" applyFont="1" applyFill="1" applyBorder="1" applyAlignment="1">
      <alignment horizontal="center" vertical="justify"/>
    </xf>
    <xf numFmtId="0" fontId="14" fillId="14" borderId="15" xfId="13" applyFont="1" applyFill="1" applyBorder="1" applyAlignment="1">
      <alignment horizontal="center" vertical="justify"/>
    </xf>
    <xf numFmtId="0" fontId="6" fillId="0" borderId="50" xfId="9" applyFont="1" applyFill="1" applyBorder="1" applyAlignment="1">
      <alignment horizontal="center" vertical="justify"/>
    </xf>
    <xf numFmtId="0" fontId="6" fillId="0" borderId="59" xfId="9" applyFont="1" applyFill="1" applyBorder="1" applyAlignment="1">
      <alignment horizontal="center" vertical="justify"/>
    </xf>
    <xf numFmtId="0" fontId="6" fillId="0" borderId="15" xfId="9" applyFont="1" applyFill="1" applyBorder="1" applyAlignment="1">
      <alignment horizontal="center" vertical="justify"/>
    </xf>
    <xf numFmtId="0" fontId="5" fillId="0" borderId="50" xfId="9" applyFont="1" applyFill="1" applyBorder="1" applyAlignment="1">
      <alignment horizontal="center" vertical="justify"/>
    </xf>
    <xf numFmtId="0" fontId="19" fillId="0" borderId="154" xfId="9" applyFont="1" applyFill="1" applyBorder="1" applyAlignment="1">
      <alignment horizontal="center" vertical="justify"/>
    </xf>
    <xf numFmtId="0" fontId="19" fillId="0" borderId="59" xfId="9" applyFont="1" applyFill="1" applyBorder="1" applyAlignment="1">
      <alignment horizontal="center" vertical="justify"/>
    </xf>
    <xf numFmtId="0" fontId="19" fillId="0" borderId="155" xfId="9" applyFont="1" applyFill="1" applyBorder="1" applyAlignment="1">
      <alignment horizontal="center" vertical="justify"/>
    </xf>
    <xf numFmtId="0" fontId="19" fillId="0" borderId="15" xfId="9" applyFont="1" applyFill="1" applyBorder="1" applyAlignment="1">
      <alignment horizontal="center" vertical="justify"/>
    </xf>
    <xf numFmtId="0" fontId="19" fillId="0" borderId="156" xfId="9" applyFont="1" applyFill="1" applyBorder="1" applyAlignment="1">
      <alignment horizontal="center" vertical="justify"/>
    </xf>
    <xf numFmtId="0" fontId="18" fillId="0" borderId="50" xfId="0" applyFont="1" applyBorder="1" applyAlignment="1">
      <alignment vertical="center" wrapText="1"/>
    </xf>
    <xf numFmtId="0" fontId="18" fillId="0" borderId="59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4" fillId="0" borderId="59" xfId="10" applyFont="1" applyFill="1" applyBorder="1" applyAlignment="1">
      <alignment horizontal="center" vertical="justify"/>
    </xf>
    <xf numFmtId="0" fontId="14" fillId="0" borderId="15" xfId="10" applyFont="1" applyFill="1" applyBorder="1" applyAlignment="1">
      <alignment horizontal="center" vertical="justify"/>
    </xf>
    <xf numFmtId="0" fontId="14" fillId="0" borderId="50" xfId="10" applyFont="1" applyFill="1" applyBorder="1" applyAlignment="1">
      <alignment horizontal="center" vertical="justify"/>
    </xf>
    <xf numFmtId="0" fontId="14" fillId="0" borderId="30" xfId="10" applyFont="1" applyFill="1" applyBorder="1" applyAlignment="1">
      <alignment horizontal="center"/>
    </xf>
    <xf numFmtId="0" fontId="14" fillId="0" borderId="32" xfId="10" applyFont="1" applyFill="1" applyBorder="1" applyAlignment="1">
      <alignment horizontal="center"/>
    </xf>
    <xf numFmtId="0" fontId="49" fillId="0" borderId="0" xfId="13" applyFont="1" applyFill="1" applyAlignment="1">
      <alignment horizontal="center"/>
    </xf>
    <xf numFmtId="0" fontId="14" fillId="31" borderId="59" xfId="10" applyFont="1" applyFill="1" applyBorder="1" applyAlignment="1">
      <alignment horizontal="center" vertical="justify"/>
    </xf>
    <xf numFmtId="0" fontId="14" fillId="31" borderId="15" xfId="10" applyFont="1" applyFill="1" applyBorder="1" applyAlignment="1">
      <alignment horizontal="center" vertical="justify"/>
    </xf>
    <xf numFmtId="0" fontId="14" fillId="31" borderId="64" xfId="10" applyFont="1" applyFill="1" applyBorder="1" applyAlignment="1">
      <alignment horizontal="center" vertical="justify"/>
    </xf>
    <xf numFmtId="0" fontId="14" fillId="31" borderId="27" xfId="10" applyFont="1" applyFill="1" applyBorder="1" applyAlignment="1">
      <alignment horizontal="center" vertical="justify"/>
    </xf>
    <xf numFmtId="0" fontId="18" fillId="0" borderId="5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2" fillId="20" borderId="51" xfId="13" applyFont="1" applyFill="1" applyBorder="1" applyAlignment="1">
      <alignment horizontal="center" vertical="justify"/>
    </xf>
    <xf numFmtId="0" fontId="12" fillId="20" borderId="59" xfId="13" applyFont="1" applyFill="1" applyBorder="1" applyAlignment="1">
      <alignment horizontal="center" vertical="justify"/>
    </xf>
    <xf numFmtId="0" fontId="12" fillId="20" borderId="98" xfId="13" applyFont="1" applyFill="1" applyBorder="1" applyAlignment="1">
      <alignment horizontal="center" vertical="justify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9" fillId="8" borderId="8" xfId="12" applyNumberFormat="1" applyFont="1" applyFill="1" applyBorder="1" applyAlignment="1">
      <alignment horizontal="left"/>
    </xf>
    <xf numFmtId="3" fontId="19" fillId="8" borderId="3" xfId="12" applyNumberFormat="1" applyFont="1" applyFill="1" applyBorder="1" applyAlignment="1">
      <alignment horizontal="left"/>
    </xf>
    <xf numFmtId="3" fontId="18" fillId="0" borderId="31" xfId="19" applyNumberFormat="1" applyFont="1" applyBorder="1" applyAlignment="1">
      <alignment horizontal="center"/>
    </xf>
    <xf numFmtId="3" fontId="18" fillId="0" borderId="32" xfId="19" applyNumberFormat="1" applyFont="1" applyBorder="1" applyAlignment="1">
      <alignment horizontal="center"/>
    </xf>
    <xf numFmtId="3" fontId="42" fillId="11" borderId="14" xfId="1" applyNumberFormat="1" applyFont="1" applyFill="1" applyBorder="1" applyAlignment="1">
      <alignment horizontal="center" vertical="top" wrapText="1"/>
    </xf>
    <xf numFmtId="3" fontId="44" fillId="5" borderId="14" xfId="1" applyNumberFormat="1" applyFont="1" applyFill="1" applyBorder="1" applyAlignment="1">
      <alignment horizontal="center" vertical="top" wrapText="1"/>
    </xf>
    <xf numFmtId="3" fontId="43" fillId="9" borderId="14" xfId="1" applyNumberFormat="1" applyFont="1" applyFill="1" applyBorder="1" applyAlignment="1">
      <alignment horizontal="center" vertical="top" wrapText="1"/>
    </xf>
    <xf numFmtId="0" fontId="41" fillId="0" borderId="39" xfId="23" applyFont="1" applyBorder="1" applyAlignment="1">
      <alignment horizontal="center" vertical="top" wrapText="1"/>
    </xf>
    <xf numFmtId="0" fontId="41" fillId="0" borderId="12" xfId="23" applyFont="1" applyBorder="1" applyAlignment="1">
      <alignment horizontal="center" vertical="top" wrapText="1"/>
    </xf>
    <xf numFmtId="0" fontId="41" fillId="0" borderId="65" xfId="23" applyFont="1" applyBorder="1" applyAlignment="1">
      <alignment horizontal="center" vertical="top" wrapText="1"/>
    </xf>
    <xf numFmtId="0" fontId="41" fillId="0" borderId="10" xfId="23" applyFont="1" applyBorder="1" applyAlignment="1">
      <alignment horizontal="center" vertical="top" wrapText="1"/>
    </xf>
    <xf numFmtId="0" fontId="41" fillId="0" borderId="52" xfId="23" applyFont="1" applyBorder="1" applyAlignment="1">
      <alignment horizontal="center" vertical="top" wrapText="1"/>
    </xf>
    <xf numFmtId="0" fontId="41" fillId="0" borderId="29" xfId="23" applyFont="1" applyBorder="1" applyAlignment="1">
      <alignment horizontal="center" vertical="top" wrapText="1"/>
    </xf>
    <xf numFmtId="3" fontId="42" fillId="0" borderId="14" xfId="23" applyNumberFormat="1" applyFont="1" applyBorder="1" applyAlignment="1">
      <alignment horizontal="center" vertical="top"/>
    </xf>
    <xf numFmtId="3" fontId="42" fillId="7" borderId="14" xfId="1" applyNumberFormat="1" applyFont="1" applyFill="1" applyBorder="1" applyAlignment="1">
      <alignment horizontal="center" vertical="top" wrapText="1"/>
    </xf>
    <xf numFmtId="3" fontId="41" fillId="0" borderId="31" xfId="19" applyNumberFormat="1" applyFont="1" applyBorder="1" applyAlignment="1">
      <alignment horizontal="center" vertical="top"/>
    </xf>
    <xf numFmtId="3" fontId="41" fillId="0" borderId="32" xfId="19" applyNumberFormat="1" applyFont="1" applyBorder="1" applyAlignment="1">
      <alignment horizontal="center" vertical="top"/>
    </xf>
    <xf numFmtId="3" fontId="43" fillId="7" borderId="14" xfId="1" applyNumberFormat="1" applyFont="1" applyFill="1" applyBorder="1" applyAlignment="1">
      <alignment horizontal="center" vertical="top" wrapText="1"/>
    </xf>
    <xf numFmtId="3" fontId="43" fillId="5" borderId="14" xfId="1" applyNumberFormat="1" applyFont="1" applyFill="1" applyBorder="1" applyAlignment="1">
      <alignment horizontal="center" vertical="top" wrapText="1"/>
    </xf>
    <xf numFmtId="3" fontId="43" fillId="9" borderId="14" xfId="1" applyNumberFormat="1" applyFont="1" applyFill="1" applyBorder="1" applyAlignment="1">
      <alignment horizontal="center" vertical="top"/>
    </xf>
    <xf numFmtId="3" fontId="43" fillId="9" borderId="39" xfId="1" applyNumberFormat="1" applyFont="1" applyFill="1" applyBorder="1" applyAlignment="1">
      <alignment horizontal="center" vertical="top"/>
    </xf>
    <xf numFmtId="3" fontId="43" fillId="9" borderId="13" xfId="1" applyNumberFormat="1" applyFont="1" applyFill="1" applyBorder="1" applyAlignment="1">
      <alignment horizontal="center" vertical="top"/>
    </xf>
    <xf numFmtId="3" fontId="43" fillId="9" borderId="12" xfId="1" applyNumberFormat="1" applyFont="1" applyFill="1" applyBorder="1" applyAlignment="1">
      <alignment horizontal="center" vertical="top"/>
    </xf>
    <xf numFmtId="3" fontId="43" fillId="9" borderId="52" xfId="1" applyNumberFormat="1" applyFont="1" applyFill="1" applyBorder="1" applyAlignment="1">
      <alignment horizontal="center" vertical="top"/>
    </xf>
    <xf numFmtId="3" fontId="43" fillId="9" borderId="28" xfId="1" applyNumberFormat="1" applyFont="1" applyFill="1" applyBorder="1" applyAlignment="1">
      <alignment horizontal="center" vertical="top"/>
    </xf>
    <xf numFmtId="3" fontId="43" fillId="9" borderId="29" xfId="1" applyNumberFormat="1" applyFont="1" applyFill="1" applyBorder="1" applyAlignment="1">
      <alignment horizontal="center" vertical="top"/>
    </xf>
    <xf numFmtId="3" fontId="13" fillId="9" borderId="14" xfId="1" applyNumberFormat="1" applyFont="1" applyFill="1" applyBorder="1" applyAlignment="1">
      <alignment horizontal="center" vertical="top" wrapText="1"/>
    </xf>
    <xf numFmtId="3" fontId="43" fillId="9" borderId="14" xfId="23" applyNumberFormat="1" applyFont="1" applyFill="1" applyBorder="1" applyAlignment="1">
      <alignment horizontal="center" vertical="top"/>
    </xf>
    <xf numFmtId="3" fontId="43" fillId="9" borderId="50" xfId="1" applyNumberFormat="1" applyFont="1" applyFill="1" applyBorder="1" applyAlignment="1">
      <alignment horizontal="center" vertical="top" wrapText="1"/>
    </xf>
    <xf numFmtId="3" fontId="43" fillId="9" borderId="15" xfId="1" applyNumberFormat="1" applyFont="1" applyFill="1" applyBorder="1" applyAlignment="1">
      <alignment horizontal="center" vertical="top" wrapText="1"/>
    </xf>
    <xf numFmtId="3" fontId="42" fillId="25" borderId="14" xfId="1" applyNumberFormat="1" applyFont="1" applyFill="1" applyBorder="1" applyAlignment="1">
      <alignment horizontal="center" vertical="top" wrapText="1"/>
    </xf>
    <xf numFmtId="3" fontId="25" fillId="0" borderId="31" xfId="19" applyNumberFormat="1" applyFont="1" applyBorder="1" applyAlignment="1">
      <alignment horizontal="center"/>
    </xf>
    <xf numFmtId="3" fontId="25" fillId="0" borderId="32" xfId="19" applyNumberFormat="1" applyFont="1" applyBorder="1" applyAlignment="1">
      <alignment horizontal="center"/>
    </xf>
    <xf numFmtId="3" fontId="24" fillId="0" borderId="30" xfId="19" applyNumberFormat="1" applyFont="1" applyBorder="1" applyAlignment="1"/>
    <xf numFmtId="0" fontId="16" fillId="0" borderId="31" xfId="0" applyFont="1" applyBorder="1" applyAlignment="1"/>
    <xf numFmtId="0" fontId="16" fillId="0" borderId="32" xfId="0" applyFont="1" applyBorder="1" applyAlignment="1"/>
    <xf numFmtId="0" fontId="18" fillId="0" borderId="0" xfId="0" applyFont="1" applyBorder="1" applyAlignment="1">
      <alignment vertical="center" wrapText="1"/>
    </xf>
    <xf numFmtId="3" fontId="25" fillId="0" borderId="157" xfId="19" applyNumberFormat="1" applyFont="1" applyBorder="1" applyAlignment="1">
      <alignment horizontal="center"/>
    </xf>
    <xf numFmtId="3" fontId="25" fillId="0" borderId="158" xfId="19" applyNumberFormat="1" applyFont="1" applyBorder="1" applyAlignment="1">
      <alignment horizontal="center"/>
    </xf>
    <xf numFmtId="3" fontId="25" fillId="0" borderId="159" xfId="19" applyNumberFormat="1" applyFont="1" applyBorder="1" applyAlignment="1">
      <alignment horizontal="center"/>
    </xf>
    <xf numFmtId="0" fontId="0" fillId="0" borderId="59" xfId="0" applyBorder="1"/>
    <xf numFmtId="0" fontId="0" fillId="0" borderId="15" xfId="0" applyBorder="1"/>
    <xf numFmtId="0" fontId="88" fillId="0" borderId="50" xfId="0" applyFont="1" applyFill="1" applyBorder="1" applyAlignment="1">
      <alignment horizontal="center" vertical="center" wrapText="1"/>
    </xf>
    <xf numFmtId="0" fontId="88" fillId="0" borderId="59" xfId="0" applyFont="1" applyFill="1" applyBorder="1" applyAlignment="1">
      <alignment horizontal="center" vertical="center" wrapText="1"/>
    </xf>
    <xf numFmtId="0" fontId="88" fillId="0" borderId="15" xfId="0" applyFont="1" applyFill="1" applyBorder="1" applyAlignment="1">
      <alignment horizontal="center" vertical="center" wrapText="1"/>
    </xf>
    <xf numFmtId="0" fontId="31" fillId="2" borderId="160" xfId="0" applyFont="1" applyFill="1" applyBorder="1" applyAlignment="1">
      <alignment horizontal="center"/>
    </xf>
    <xf numFmtId="0" fontId="31" fillId="2" borderId="161" xfId="0" applyFont="1" applyFill="1" applyBorder="1" applyAlignment="1">
      <alignment horizontal="center"/>
    </xf>
    <xf numFmtId="0" fontId="29" fillId="31" borderId="52" xfId="0" applyFont="1" applyFill="1" applyBorder="1" applyAlignment="1">
      <alignment horizontal="center"/>
    </xf>
    <xf numFmtId="0" fontId="29" fillId="31" borderId="29" xfId="0" applyFont="1" applyFill="1" applyBorder="1" applyAlignment="1">
      <alignment horizontal="center"/>
    </xf>
    <xf numFmtId="0" fontId="29" fillId="31" borderId="28" xfId="0" applyFont="1" applyFill="1" applyBorder="1" applyAlignment="1">
      <alignment horizontal="center"/>
    </xf>
    <xf numFmtId="0" fontId="29" fillId="0" borderId="51" xfId="0" applyFont="1" applyBorder="1" applyAlignment="1">
      <alignment horizontal="center" vertical="justify"/>
    </xf>
    <xf numFmtId="0" fontId="29" fillId="0" borderId="15" xfId="0" applyFont="1" applyBorder="1" applyAlignment="1">
      <alignment horizontal="center" vertical="justify"/>
    </xf>
    <xf numFmtId="0" fontId="20" fillId="0" borderId="50" xfId="0" applyFont="1" applyBorder="1" applyAlignment="1">
      <alignment vertical="center" wrapText="1"/>
    </xf>
    <xf numFmtId="0" fontId="20" fillId="0" borderId="59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9" fillId="2" borderId="160" xfId="0" applyFont="1" applyFill="1" applyBorder="1" applyAlignment="1">
      <alignment horizontal="center"/>
    </xf>
    <xf numFmtId="0" fontId="29" fillId="2" borderId="162" xfId="0" applyFont="1" applyFill="1" applyBorder="1" applyAlignment="1">
      <alignment horizontal="center"/>
    </xf>
    <xf numFmtId="0" fontId="29" fillId="2" borderId="79" xfId="0" applyFont="1" applyFill="1" applyBorder="1" applyAlignment="1">
      <alignment horizontal="center"/>
    </xf>
    <xf numFmtId="0" fontId="29" fillId="2" borderId="18" xfId="0" applyFont="1" applyFill="1" applyBorder="1" applyAlignment="1">
      <alignment horizontal="center"/>
    </xf>
    <xf numFmtId="3" fontId="81" fillId="8" borderId="39" xfId="12" applyNumberFormat="1" applyFont="1" applyFill="1" applyBorder="1" applyAlignment="1">
      <alignment horizontal="left"/>
    </xf>
    <xf numFmtId="3" fontId="81" fillId="8" borderId="13" xfId="12" applyNumberFormat="1" applyFont="1" applyFill="1" applyBorder="1" applyAlignment="1">
      <alignment horizontal="left"/>
    </xf>
    <xf numFmtId="3" fontId="52" fillId="0" borderId="31" xfId="19" applyNumberFormat="1" applyFont="1" applyBorder="1" applyAlignment="1">
      <alignment horizontal="center"/>
    </xf>
    <xf numFmtId="3" fontId="52" fillId="0" borderId="32" xfId="19" applyNumberFormat="1" applyFont="1" applyBorder="1" applyAlignment="1">
      <alignment horizontal="center"/>
    </xf>
    <xf numFmtId="0" fontId="6" fillId="0" borderId="59" xfId="27" applyFont="1" applyBorder="1" applyAlignment="1">
      <alignment wrapText="1"/>
    </xf>
    <xf numFmtId="0" fontId="37" fillId="0" borderId="50" xfId="27" applyFont="1" applyBorder="1" applyAlignment="1">
      <alignment vertical="center" wrapText="1"/>
    </xf>
    <xf numFmtId="0" fontId="37" fillId="0" borderId="59" xfId="27" applyFont="1" applyBorder="1" applyAlignment="1">
      <alignment vertical="center" wrapText="1"/>
    </xf>
    <xf numFmtId="0" fontId="37" fillId="0" borderId="15" xfId="27" applyFont="1" applyBorder="1" applyAlignment="1">
      <alignment vertical="center" wrapText="1"/>
    </xf>
    <xf numFmtId="0" fontId="52" fillId="0" borderId="14" xfId="27" applyFont="1" applyBorder="1" applyAlignment="1">
      <alignment vertical="center" wrapText="1"/>
    </xf>
    <xf numFmtId="0" fontId="76" fillId="0" borderId="144" xfId="27" applyFont="1" applyBorder="1" applyAlignment="1">
      <alignment horizontal="center" vertical="center" wrapText="1"/>
    </xf>
    <xf numFmtId="0" fontId="76" fillId="0" borderId="135" xfId="27" applyFont="1" applyBorder="1" applyAlignment="1">
      <alignment horizontal="center" vertical="center" wrapText="1"/>
    </xf>
    <xf numFmtId="0" fontId="76" fillId="0" borderId="174" xfId="27" applyFont="1" applyBorder="1" applyAlignment="1">
      <alignment horizontal="center" vertical="center" wrapText="1"/>
    </xf>
    <xf numFmtId="0" fontId="76" fillId="0" borderId="175" xfId="27" applyFont="1" applyBorder="1" applyAlignment="1">
      <alignment horizontal="center" vertical="center" wrapText="1"/>
    </xf>
    <xf numFmtId="0" fontId="69" fillId="0" borderId="50" xfId="27" applyFont="1" applyBorder="1" applyAlignment="1">
      <alignment vertical="center" wrapText="1"/>
    </xf>
    <xf numFmtId="0" fontId="69" fillId="0" borderId="59" xfId="27" applyFont="1" applyBorder="1" applyAlignment="1">
      <alignment vertical="center" wrapText="1"/>
    </xf>
    <xf numFmtId="0" fontId="69" fillId="0" borderId="15" xfId="27" applyFont="1" applyBorder="1" applyAlignment="1">
      <alignment vertical="center" wrapText="1"/>
    </xf>
    <xf numFmtId="0" fontId="69" fillId="0" borderId="14" xfId="27" applyFont="1" applyBorder="1" applyAlignment="1">
      <alignment vertical="center" wrapText="1"/>
    </xf>
    <xf numFmtId="0" fontId="76" fillId="0" borderId="59" xfId="27" applyFont="1" applyBorder="1" applyAlignment="1">
      <alignment vertical="center" wrapText="1"/>
    </xf>
    <xf numFmtId="0" fontId="76" fillId="0" borderId="15" xfId="27" applyFont="1" applyBorder="1" applyAlignment="1">
      <alignment vertical="center" wrapText="1"/>
    </xf>
    <xf numFmtId="0" fontId="76" fillId="0" borderId="14" xfId="27" applyFont="1" applyBorder="1" applyAlignment="1">
      <alignment vertical="center" wrapText="1"/>
    </xf>
    <xf numFmtId="0" fontId="37" fillId="0" borderId="59" xfId="11" applyFont="1" applyBorder="1" applyAlignment="1">
      <alignment horizontal="center"/>
    </xf>
    <xf numFmtId="0" fontId="37" fillId="0" borderId="15" xfId="11" applyFont="1" applyBorder="1" applyAlignment="1">
      <alignment horizontal="center"/>
    </xf>
    <xf numFmtId="0" fontId="36" fillId="35" borderId="50" xfId="11" applyFont="1" applyFill="1" applyBorder="1" applyAlignment="1">
      <alignment horizontal="center" vertical="center" wrapText="1"/>
    </xf>
    <xf numFmtId="0" fontId="36" fillId="35" borderId="59" xfId="11" applyFont="1" applyFill="1" applyBorder="1" applyAlignment="1">
      <alignment horizontal="center" vertical="center" wrapText="1"/>
    </xf>
    <xf numFmtId="0" fontId="36" fillId="35" borderId="15" xfId="11" applyFont="1" applyFill="1" applyBorder="1" applyAlignment="1">
      <alignment horizontal="center" vertical="center" wrapText="1"/>
    </xf>
    <xf numFmtId="0" fontId="37" fillId="0" borderId="39" xfId="11" applyFont="1" applyBorder="1" applyAlignment="1">
      <alignment horizontal="center" wrapText="1"/>
    </xf>
    <xf numFmtId="0" fontId="37" fillId="0" borderId="65" xfId="11" applyFont="1" applyBorder="1" applyAlignment="1">
      <alignment horizontal="center"/>
    </xf>
    <xf numFmtId="0" fontId="37" fillId="0" borderId="52" xfId="11" applyFont="1" applyBorder="1" applyAlignment="1">
      <alignment horizontal="center"/>
    </xf>
    <xf numFmtId="0" fontId="91" fillId="0" borderId="30" xfId="28" applyFont="1" applyBorder="1" applyAlignment="1">
      <alignment horizontal="center" vertical="top"/>
    </xf>
    <xf numFmtId="0" fontId="91" fillId="0" borderId="31" xfId="28" applyFont="1" applyBorder="1" applyAlignment="1">
      <alignment horizontal="center" vertical="top"/>
    </xf>
    <xf numFmtId="0" fontId="91" fillId="0" borderId="32" xfId="28" applyFont="1" applyBorder="1" applyAlignment="1">
      <alignment horizontal="center" vertical="top"/>
    </xf>
    <xf numFmtId="0" fontId="37" fillId="0" borderId="50" xfId="11" applyFont="1" applyBorder="1" applyAlignment="1">
      <alignment horizontal="justify" vertical="center" wrapText="1"/>
    </xf>
    <xf numFmtId="0" fontId="37" fillId="0" borderId="59" xfId="11" applyFont="1" applyBorder="1" applyAlignment="1">
      <alignment horizontal="justify" vertical="center" wrapText="1"/>
    </xf>
    <xf numFmtId="0" fontId="37" fillId="0" borderId="15" xfId="11" applyFont="1" applyBorder="1" applyAlignment="1">
      <alignment horizontal="justify" vertical="center" wrapText="1"/>
    </xf>
    <xf numFmtId="0" fontId="36" fillId="35" borderId="50" xfId="11" applyFont="1" applyFill="1" applyBorder="1" applyAlignment="1">
      <alignment horizontal="center" vertical="center"/>
    </xf>
    <xf numFmtId="0" fontId="36" fillId="35" borderId="15" xfId="11" applyFont="1" applyFill="1" applyBorder="1" applyAlignment="1">
      <alignment horizontal="center" vertical="center"/>
    </xf>
    <xf numFmtId="0" fontId="37" fillId="0" borderId="30" xfId="11" applyFont="1" applyBorder="1" applyAlignment="1">
      <alignment horizontal="center"/>
    </xf>
    <xf numFmtId="0" fontId="37" fillId="0" borderId="32" xfId="11" applyFont="1" applyBorder="1" applyAlignment="1">
      <alignment horizontal="center"/>
    </xf>
    <xf numFmtId="0" fontId="37" fillId="0" borderId="50" xfId="11" applyFont="1" applyBorder="1" applyAlignment="1">
      <alignment horizontal="center" vertical="top" wrapText="1"/>
    </xf>
    <xf numFmtId="0" fontId="37" fillId="0" borderId="59" xfId="11" applyFont="1" applyBorder="1" applyAlignment="1">
      <alignment horizontal="center" vertical="top" wrapText="1"/>
    </xf>
    <xf numFmtId="0" fontId="37" fillId="0" borderId="15" xfId="11" applyFont="1" applyBorder="1" applyAlignment="1">
      <alignment horizontal="center" vertical="top" wrapText="1"/>
    </xf>
    <xf numFmtId="0" fontId="37" fillId="0" borderId="50" xfId="11" applyFont="1" applyFill="1" applyBorder="1" applyAlignment="1">
      <alignment horizontal="center" vertical="center"/>
    </xf>
    <xf numFmtId="0" fontId="37" fillId="0" borderId="59" xfId="11" applyFont="1" applyFill="1" applyBorder="1" applyAlignment="1">
      <alignment horizontal="center" vertical="center"/>
    </xf>
    <xf numFmtId="0" fontId="37" fillId="0" borderId="15" xfId="11" applyFont="1" applyFill="1" applyBorder="1" applyAlignment="1">
      <alignment horizontal="center" vertical="center"/>
    </xf>
    <xf numFmtId="169" fontId="37" fillId="0" borderId="50" xfId="11" applyNumberFormat="1" applyFont="1" applyBorder="1" applyAlignment="1">
      <alignment horizontal="center" vertical="center"/>
    </xf>
    <xf numFmtId="169" fontId="37" fillId="0" borderId="59" xfId="11" applyNumberFormat="1" applyFont="1" applyBorder="1" applyAlignment="1">
      <alignment horizontal="center" vertical="center"/>
    </xf>
    <xf numFmtId="169" fontId="37" fillId="0" borderId="15" xfId="11" applyNumberFormat="1" applyFont="1" applyBorder="1" applyAlignment="1">
      <alignment horizontal="center" vertical="center"/>
    </xf>
    <xf numFmtId="0" fontId="37" fillId="0" borderId="50" xfId="11" applyFont="1" applyBorder="1" applyAlignment="1">
      <alignment horizontal="center" vertical="center"/>
    </xf>
    <xf numFmtId="0" fontId="37" fillId="0" borderId="59" xfId="11" applyFont="1" applyBorder="1" applyAlignment="1">
      <alignment horizontal="center" vertical="center"/>
    </xf>
    <xf numFmtId="0" fontId="37" fillId="0" borderId="15" xfId="11" applyFont="1" applyBorder="1" applyAlignment="1">
      <alignment horizontal="center" vertical="center"/>
    </xf>
    <xf numFmtId="0" fontId="37" fillId="0" borderId="50" xfId="11" applyNumberFormat="1" applyFont="1" applyBorder="1" applyAlignment="1">
      <alignment horizontal="justify" vertical="center"/>
    </xf>
    <xf numFmtId="0" fontId="37" fillId="0" borderId="59" xfId="11" applyNumberFormat="1" applyFont="1" applyBorder="1" applyAlignment="1">
      <alignment horizontal="justify" vertical="center"/>
    </xf>
    <xf numFmtId="0" fontId="37" fillId="0" borderId="15" xfId="11" applyNumberFormat="1" applyFont="1" applyBorder="1" applyAlignment="1">
      <alignment horizontal="justify" vertical="center"/>
    </xf>
    <xf numFmtId="170" fontId="37" fillId="0" borderId="50" xfId="11" applyNumberFormat="1" applyFont="1" applyBorder="1" applyAlignment="1">
      <alignment horizontal="center" vertical="center"/>
    </xf>
    <xf numFmtId="170" fontId="37" fillId="0" borderId="59" xfId="11" applyNumberFormat="1" applyFont="1" applyBorder="1" applyAlignment="1">
      <alignment horizontal="center" vertical="center"/>
    </xf>
    <xf numFmtId="170" fontId="37" fillId="0" borderId="15" xfId="11" applyNumberFormat="1" applyFont="1" applyBorder="1" applyAlignment="1">
      <alignment horizontal="center" vertical="center"/>
    </xf>
    <xf numFmtId="0" fontId="37" fillId="0" borderId="50" xfId="11" applyNumberFormat="1" applyFont="1" applyBorder="1" applyAlignment="1">
      <alignment horizontal="center" vertical="justify"/>
    </xf>
    <xf numFmtId="0" fontId="37" fillId="0" borderId="59" xfId="11" applyNumberFormat="1" applyFont="1" applyBorder="1" applyAlignment="1">
      <alignment horizontal="center" vertical="justify"/>
    </xf>
    <xf numFmtId="0" fontId="37" fillId="0" borderId="15" xfId="11" applyNumberFormat="1" applyFont="1" applyBorder="1" applyAlignment="1">
      <alignment horizontal="center" vertical="justify"/>
    </xf>
    <xf numFmtId="0" fontId="37" fillId="0" borderId="50" xfId="11" applyFont="1" applyBorder="1" applyAlignment="1">
      <alignment horizontal="center" vertical="center" wrapText="1"/>
    </xf>
    <xf numFmtId="0" fontId="36" fillId="35" borderId="30" xfId="11" applyFont="1" applyFill="1" applyBorder="1" applyAlignment="1">
      <alignment horizontal="center"/>
    </xf>
    <xf numFmtId="0" fontId="36" fillId="35" borderId="32" xfId="11" applyFont="1" applyFill="1" applyBorder="1" applyAlignment="1">
      <alignment horizontal="center"/>
    </xf>
    <xf numFmtId="0" fontId="37" fillId="30" borderId="50" xfId="11" applyFont="1" applyFill="1" applyBorder="1" applyAlignment="1">
      <alignment horizontal="center" vertical="center" wrapText="1"/>
    </xf>
    <xf numFmtId="0" fontId="37" fillId="30" borderId="59" xfId="11" applyFont="1" applyFill="1" applyBorder="1" applyAlignment="1">
      <alignment horizontal="center" vertical="center" wrapText="1"/>
    </xf>
    <xf numFmtId="0" fontId="37" fillId="30" borderId="15" xfId="11" applyFont="1" applyFill="1" applyBorder="1" applyAlignment="1">
      <alignment horizontal="center" vertical="center" wrapText="1"/>
    </xf>
    <xf numFmtId="0" fontId="37" fillId="30" borderId="39" xfId="11" applyFont="1" applyFill="1" applyBorder="1" applyAlignment="1">
      <alignment horizontal="center" wrapText="1"/>
    </xf>
    <xf numFmtId="0" fontId="37" fillId="30" borderId="65" xfId="11" applyFont="1" applyFill="1" applyBorder="1" applyAlignment="1">
      <alignment horizontal="center"/>
    </xf>
    <xf numFmtId="0" fontId="37" fillId="30" borderId="52" xfId="11" applyFont="1" applyFill="1" applyBorder="1" applyAlignment="1">
      <alignment horizontal="center"/>
    </xf>
    <xf numFmtId="0" fontId="37" fillId="30" borderId="50" xfId="11" applyFont="1" applyFill="1" applyBorder="1" applyAlignment="1">
      <alignment horizontal="center" wrapText="1"/>
    </xf>
    <xf numFmtId="0" fontId="37" fillId="30" borderId="59" xfId="11" applyFont="1" applyFill="1" applyBorder="1" applyAlignment="1">
      <alignment horizontal="center"/>
    </xf>
    <xf numFmtId="0" fontId="37" fillId="30" borderId="15" xfId="11" applyFont="1" applyFill="1" applyBorder="1" applyAlignment="1">
      <alignment horizontal="center"/>
    </xf>
    <xf numFmtId="0" fontId="37" fillId="30" borderId="50" xfId="11" applyFont="1" applyFill="1" applyBorder="1" applyAlignment="1">
      <alignment horizontal="center" vertical="center"/>
    </xf>
    <xf numFmtId="0" fontId="37" fillId="30" borderId="15" xfId="11" applyFont="1" applyFill="1" applyBorder="1" applyAlignment="1">
      <alignment horizontal="center" vertical="center"/>
    </xf>
    <xf numFmtId="0" fontId="37" fillId="30" borderId="59" xfId="11" applyFont="1" applyFill="1" applyBorder="1" applyAlignment="1">
      <alignment horizontal="center" vertical="center"/>
    </xf>
    <xf numFmtId="0" fontId="37" fillId="30" borderId="30" xfId="11" applyFont="1" applyFill="1" applyBorder="1" applyAlignment="1">
      <alignment horizontal="center"/>
    </xf>
    <xf numFmtId="0" fontId="37" fillId="30" borderId="32" xfId="11" applyFont="1" applyFill="1" applyBorder="1" applyAlignment="1">
      <alignment horizontal="center"/>
    </xf>
    <xf numFmtId="2" fontId="6" fillId="0" borderId="24" xfId="14" applyNumberFormat="1" applyBorder="1" applyAlignment="1">
      <alignment horizontal="center"/>
    </xf>
    <xf numFmtId="2" fontId="6" fillId="0" borderId="17" xfId="14" applyNumberFormat="1" applyBorder="1" applyAlignment="1">
      <alignment horizontal="center"/>
    </xf>
    <xf numFmtId="2" fontId="8" fillId="0" borderId="22" xfId="14" applyNumberFormat="1" applyFont="1" applyBorder="1" applyAlignment="1">
      <alignment horizontal="center"/>
    </xf>
    <xf numFmtId="2" fontId="8" fillId="0" borderId="20" xfId="14" applyNumberFormat="1" applyFont="1" applyBorder="1" applyAlignment="1">
      <alignment horizontal="center"/>
    </xf>
    <xf numFmtId="2" fontId="8" fillId="0" borderId="0" xfId="14" applyNumberFormat="1" applyFont="1" applyBorder="1" applyAlignment="1">
      <alignment horizontal="center"/>
    </xf>
    <xf numFmtId="2" fontId="5" fillId="0" borderId="14" xfId="14" applyNumberFormat="1" applyFont="1" applyBorder="1" applyAlignment="1">
      <alignment horizontal="center"/>
    </xf>
  </cellXfs>
  <cellStyles count="52">
    <cellStyle name="Comma" xfId="1" builtinId="3"/>
    <cellStyle name="Comma 12" xfId="29"/>
    <cellStyle name="Comma 12 2" xfId="34"/>
    <cellStyle name="Comma 12 2 2" xfId="39"/>
    <cellStyle name="Comma 12 2 2 2" xfId="51"/>
    <cellStyle name="Comma 12 2 3" xfId="46"/>
    <cellStyle name="Comma 12 3" xfId="37"/>
    <cellStyle name="Comma 12 3 2" xfId="49"/>
    <cellStyle name="Comma 12 4" xfId="44"/>
    <cellStyle name="Comma 2" xfId="41"/>
    <cellStyle name="Comma 4 4" xfId="30"/>
    <cellStyle name="Comma 5 2" xfId="24"/>
    <cellStyle name="Comma_UE_PBA_MASH_Tabelat_2011-2013_ Aneksi 7 A - " xfId="25"/>
    <cellStyle name="Comma0" xfId="2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 10 2" xfId="23"/>
    <cellStyle name="Normal 11" xfId="28"/>
    <cellStyle name="Normal 11 2" xfId="36"/>
    <cellStyle name="Normal 11 2 2" xfId="48"/>
    <cellStyle name="Normal 11 3" xfId="43"/>
    <cellStyle name="normal 2" xfId="8"/>
    <cellStyle name="Normal 3" xfId="27"/>
    <cellStyle name="Normal 4" xfId="33"/>
    <cellStyle name="Normal 4 2" xfId="38"/>
    <cellStyle name="Normal 4 2 2" xfId="50"/>
    <cellStyle name="Normal 4 3" xfId="45"/>
    <cellStyle name="Normal 5" xfId="40"/>
    <cellStyle name="Normal 5 4" xfId="31"/>
    <cellStyle name="Normal 9" xfId="26"/>
    <cellStyle name="Normal 9 2" xfId="35"/>
    <cellStyle name="Normal 9 2 2" xfId="47"/>
    <cellStyle name="Normal 9 3" xfId="42"/>
    <cellStyle name="Normal_(1)_UE_P_B_2011" xfId="9"/>
    <cellStyle name="normal_(1)_UE_P_B_2011_1" xfId="10"/>
    <cellStyle name="Normal_Formati_permbledhese_Investimet 2007" xfId="11"/>
    <cellStyle name="Normal_Formati_permbledhese_Investimet 2007 2" xfId="32"/>
    <cellStyle name="Normal_Guidelines - Tables" xfId="12"/>
    <cellStyle name="normal_P_Buxheti_06" xfId="13"/>
    <cellStyle name="Normal_Tabela_Investimeve" xfId="14"/>
    <cellStyle name="normal_Tabelat udh 01allforms" xfId="15"/>
    <cellStyle name="Normal_Tabelat udh 01allforms_1" xfId="16"/>
    <cellStyle name="Normal_Udhezimi Pasqyrat 2006" xfId="17"/>
    <cellStyle name="Normal_Udhezimi Pasqyrat2005" xfId="18"/>
    <cellStyle name="Normal_Udhezimi-Tabelat" xfId="19"/>
    <cellStyle name="Normal_UE_PBA_MASH_Tabelat_2011-2013_ Aneksi 7 A - " xfId="20"/>
    <cellStyle name="Percent" xfId="21" builtinId="5"/>
    <cellStyle name="Total" xfId="2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EC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alizimi%2011_mujori%20%20_mirela%20-27%2012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lorian.nurce\My%20Documents\Copy%20of%2001110_%20PBA_MASH_Tabelat_2014-2016_%20Aneksi%207%20A%20dt%206%208%202013%20Flori%20Filip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lorian.Nurce\Documents\Flori%20Nurce\Data%20D%20Flori%202009-2015\Flori%202017\0%20%20%20%20PBA%202018-2020\0.2018%20Aneksi%207_TOTALI%20_PBA__2018-2020_%20Aneksi%207%20A%20_F%20N_30.4.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lori%202011\PBA%202012-2014\Institucin%20Derguar%20_Udhezimi%20Formularet%20buxhetit%202012\PBA_MASH_Tabelat_2012-2014_%20Aneksi%207%20A%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kt%20buxheti%202020\buxheti%202020\buxheti%20i%20sakte%20per%20vitin%202020i%20saktee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3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ë_dhëna_fillestare"/>
      <sheetName val="Tab_1_Të_Ardhura"/>
      <sheetName val="Llog_ardhurave"/>
      <sheetName val="P2. Buxheti 2014_2016"/>
      <sheetName val="P 4. Nr i punonjesve"/>
      <sheetName val="P5. Art 602"/>
      <sheetName val="P6. Art 603"/>
      <sheetName val="P7. Art 604"/>
      <sheetName val="P8. Art 605"/>
      <sheetName val="P9. Art 606"/>
      <sheetName val="P10. Cash Flow"/>
      <sheetName val="P.11 Inv. Brend"/>
      <sheetName val="P.12 Fin. Huaj"/>
      <sheetName val="Sheet1"/>
      <sheetName val="Sheet2"/>
      <sheetName val="Sheet3"/>
    </sheetNames>
    <sheetDataSet>
      <sheetData sheetId="0" refreshError="1">
        <row r="4">
          <cell r="D4">
            <v>2014</v>
          </cell>
        </row>
        <row r="7">
          <cell r="C7" t="str">
            <v>1011….</v>
          </cell>
        </row>
        <row r="11">
          <cell r="D11">
            <v>0</v>
          </cell>
        </row>
        <row r="13">
          <cell r="D1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ë_dhëna_fil PBA 2018-2020"/>
      <sheetName val="P2. Buxheti  2018."/>
      <sheetName val="Tab_1_Të_Ardhura MASH 2018-2020"/>
      <sheetName val="Tab .1Te ardhurat IAL 2018-2020"/>
      <sheetName val="P.3 PM Pagat 2018"/>
      <sheetName val="P 3.ABa 09120 Paga_2018"/>
      <sheetName val="P 3. 09230AM Paga 2018"/>
      <sheetName val="P 3 ALarte 0945 3 inst Paga"/>
      <sheetName val="P 3_ IAL 09450 Grant Paga"/>
      <sheetName val="P 3 Programi i Sportit 2018"/>
      <sheetName val="Pagat databaze 2013-2014 (2)"/>
      <sheetName val="Pagat databaze 2013-2014"/>
      <sheetName val="P 4. Nr  punonjesve 2018 -2020"/>
      <sheetName val="602 Planif Menaxh 2018-2020"/>
      <sheetName val="602 Arsimi Baze 2018-2020 "/>
      <sheetName val="602 Arsimi M pergj 2018-2020"/>
      <sheetName val="602 Arsimi I larte 2018-2020"/>
      <sheetName val="602 Kerkim Shkencor 2018-2020"/>
      <sheetName val="602 Zhvillimi i Spor 2018-2020"/>
      <sheetName val="P6. Art 603 2018-2020"/>
      <sheetName val="P7. Art 604 2018 -2020"/>
      <sheetName val="Aneksi Formula IAL 2018-2020"/>
      <sheetName val="P8. Art 605  2018-2020"/>
      <sheetName val="P9. Art 606 2018-2020"/>
      <sheetName val="P2. Buxheti Cash flow Viti 2018"/>
      <sheetName val="P10. Cash Flow 2018"/>
      <sheetName val="Compatibility Report"/>
      <sheetName val="Të_dhëna_fil PBA 2019-202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8">
          <cell r="D8">
            <v>95130</v>
          </cell>
        </row>
        <row r="9">
          <cell r="D9">
            <v>0.16700000000000001</v>
          </cell>
        </row>
        <row r="10">
          <cell r="D10">
            <v>0.05</v>
          </cell>
        </row>
        <row r="11">
          <cell r="D11">
            <v>12</v>
          </cell>
        </row>
        <row r="71">
          <cell r="G71">
            <v>14000</v>
          </cell>
          <cell r="H71">
            <v>0</v>
          </cell>
        </row>
        <row r="72">
          <cell r="G72">
            <v>14000</v>
          </cell>
          <cell r="H72">
            <v>0</v>
          </cell>
        </row>
        <row r="73">
          <cell r="G73">
            <v>14000</v>
          </cell>
          <cell r="H73">
            <v>0</v>
          </cell>
        </row>
        <row r="74">
          <cell r="G74">
            <v>14000</v>
          </cell>
          <cell r="H74">
            <v>0</v>
          </cell>
        </row>
        <row r="75">
          <cell r="G75">
            <v>14000</v>
          </cell>
          <cell r="H75">
            <v>0</v>
          </cell>
        </row>
        <row r="76">
          <cell r="G76">
            <v>14000</v>
          </cell>
          <cell r="H76">
            <v>0</v>
          </cell>
        </row>
        <row r="77">
          <cell r="G77">
            <v>14000</v>
          </cell>
          <cell r="H77">
            <v>0</v>
          </cell>
        </row>
        <row r="78">
          <cell r="G78">
            <v>14000</v>
          </cell>
          <cell r="H78">
            <v>0</v>
          </cell>
        </row>
        <row r="79">
          <cell r="G79">
            <v>14000</v>
          </cell>
          <cell r="H79">
            <v>0</v>
          </cell>
        </row>
        <row r="80">
          <cell r="G80">
            <v>14000</v>
          </cell>
          <cell r="H80">
            <v>0</v>
          </cell>
        </row>
        <row r="327">
          <cell r="G327">
            <v>14000</v>
          </cell>
          <cell r="H327">
            <v>0</v>
          </cell>
        </row>
        <row r="328">
          <cell r="G328">
            <v>14000</v>
          </cell>
          <cell r="H328">
            <v>0</v>
          </cell>
        </row>
        <row r="329">
          <cell r="G329">
            <v>14000</v>
          </cell>
          <cell r="H329">
            <v>0</v>
          </cell>
        </row>
        <row r="330">
          <cell r="G330">
            <v>14000</v>
          </cell>
          <cell r="H330">
            <v>0</v>
          </cell>
        </row>
        <row r="331">
          <cell r="G331">
            <v>14000</v>
          </cell>
          <cell r="H331">
            <v>0</v>
          </cell>
        </row>
        <row r="332">
          <cell r="G332">
            <v>14000</v>
          </cell>
          <cell r="H332">
            <v>0</v>
          </cell>
        </row>
        <row r="333">
          <cell r="G333">
            <v>14000</v>
          </cell>
          <cell r="H333">
            <v>0</v>
          </cell>
        </row>
        <row r="334">
          <cell r="G334">
            <v>14000</v>
          </cell>
          <cell r="H334">
            <v>0</v>
          </cell>
        </row>
        <row r="335">
          <cell r="G335">
            <v>14000</v>
          </cell>
          <cell r="H335">
            <v>0</v>
          </cell>
        </row>
        <row r="336">
          <cell r="G336">
            <v>14000</v>
          </cell>
          <cell r="H336">
            <v>0</v>
          </cell>
        </row>
        <row r="337">
          <cell r="G337">
            <v>14000</v>
          </cell>
          <cell r="H337">
            <v>0</v>
          </cell>
        </row>
        <row r="338">
          <cell r="G338">
            <v>14000</v>
          </cell>
          <cell r="H338">
            <v>0</v>
          </cell>
        </row>
        <row r="339">
          <cell r="G339">
            <v>14000</v>
          </cell>
          <cell r="H339">
            <v>0</v>
          </cell>
        </row>
        <row r="340">
          <cell r="G340">
            <v>14000</v>
          </cell>
          <cell r="H340">
            <v>0</v>
          </cell>
        </row>
        <row r="341">
          <cell r="G341">
            <v>14000</v>
          </cell>
          <cell r="H341">
            <v>0</v>
          </cell>
        </row>
        <row r="342">
          <cell r="G342">
            <v>14000</v>
          </cell>
          <cell r="H342">
            <v>0</v>
          </cell>
        </row>
        <row r="343">
          <cell r="G343">
            <v>14000</v>
          </cell>
          <cell r="H343">
            <v>0</v>
          </cell>
        </row>
        <row r="344">
          <cell r="G344">
            <v>14000</v>
          </cell>
          <cell r="H344">
            <v>0</v>
          </cell>
        </row>
        <row r="345">
          <cell r="G345">
            <v>14000</v>
          </cell>
          <cell r="H345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ë_dhëna_fillestare"/>
      <sheetName val="Tab_1_Të_Ardhura"/>
      <sheetName val="Llog_ardhurave"/>
      <sheetName val="P2. Buxheti 2012_2014"/>
      <sheetName val="P 3. Permbledhese e Pagave_2012"/>
      <sheetName val="P 3. Permbledhese e Pagave 2011"/>
      <sheetName val="P 4. Nr i punonjesve"/>
      <sheetName val="P5. Art.602"/>
      <sheetName val="P6. Art 603"/>
      <sheetName val="P7. Art 604"/>
      <sheetName val="P8. Art 605"/>
      <sheetName val="P9. Art 606"/>
      <sheetName val="P10. Cash Flow"/>
      <sheetName val="P.11 Inv. Brend _Boxheti"/>
      <sheetName val="P.11 Inv. Brend"/>
      <sheetName val="P.12 Fin. Huaj"/>
      <sheetName val="Pagat databaze"/>
    </sheetNames>
    <sheetDataSet>
      <sheetData sheetId="0" refreshError="1">
        <row r="7">
          <cell r="C7" t="str">
            <v>1011…</v>
          </cell>
        </row>
      </sheetData>
      <sheetData sheetId="1" refreshError="1">
        <row r="38">
          <cell r="I3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 dhena fillesat 2019"/>
      <sheetName val="Tab_1_Të_Ardhura 2019-2021"/>
      <sheetName val="Llog_ardhurave 2019-2021"/>
      <sheetName val="buxheti "/>
      <sheetName val="P 3.IAL  Permbledh Pagaveuv2019"/>
      <sheetName val="Pagat databaze 2013"/>
      <sheetName val="Sheet1"/>
      <sheetName val="P 4. Nr i punonjesve 2019"/>
      <sheetName val="P5. Pl Menaxh Art.602_2019"/>
      <sheetName val="P5. Kerkim Shkencor e  Art.602 "/>
      <sheetName val="P8. Art IAL Publike,Sporti 605 "/>
      <sheetName val="P9. AB_AM_ IAL publike Art 606"/>
      <sheetName val="P10. Cash Flow 2019"/>
      <sheetName val="P.11 Inves Finan Brend2019-2021"/>
      <sheetName val="Sheet2"/>
      <sheetName val="financim i huaj "/>
    </sheetNames>
    <sheetDataSet>
      <sheetData sheetId="0">
        <row r="4">
          <cell r="D4">
            <v>2020</v>
          </cell>
        </row>
      </sheetData>
      <sheetData sheetId="1">
        <row r="40">
          <cell r="H40">
            <v>274545.82200000004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autoPageBreaks="0"/>
  </sheetPr>
  <dimension ref="A1:K17"/>
  <sheetViews>
    <sheetView showZeros="0" showOutlineSymbols="0" zoomScaleNormal="100" workbookViewId="0">
      <selection activeCell="D4" sqref="D4"/>
    </sheetView>
  </sheetViews>
  <sheetFormatPr defaultColWidth="9.140625" defaultRowHeight="12.75"/>
  <cols>
    <col min="1" max="1" width="9.140625" style="217"/>
    <col min="2" max="2" width="18.42578125" style="217" bestFit="1" customWidth="1"/>
    <col min="3" max="3" width="11" style="217" customWidth="1"/>
    <col min="4" max="4" width="23.140625" style="217" bestFit="1" customWidth="1"/>
    <col min="5" max="7" width="9.140625" style="217"/>
    <col min="8" max="8" width="27.5703125" style="217" bestFit="1" customWidth="1"/>
    <col min="9" max="9" width="10.42578125" style="217" bestFit="1" customWidth="1"/>
    <col min="10" max="10" width="19.28515625" style="217" customWidth="1"/>
    <col min="11" max="11" width="19.140625" style="217" customWidth="1"/>
    <col min="12" max="16384" width="9.140625" style="217"/>
  </cols>
  <sheetData>
    <row r="1" spans="1:11" ht="13.5" thickTop="1">
      <c r="A1" s="215"/>
      <c r="B1" s="1346" t="s">
        <v>220</v>
      </c>
      <c r="C1" s="1346"/>
      <c r="D1" s="1346"/>
      <c r="E1" s="216"/>
      <c r="G1" s="218"/>
      <c r="H1" s="1347" t="s">
        <v>220</v>
      </c>
      <c r="I1" s="1347"/>
      <c r="J1" s="1347"/>
      <c r="K1" s="219"/>
    </row>
    <row r="2" spans="1:11">
      <c r="A2" s="220"/>
      <c r="B2" s="221"/>
      <c r="C2" s="221"/>
      <c r="D2" s="221"/>
      <c r="E2" s="222"/>
      <c r="G2" s="223"/>
      <c r="H2" s="224"/>
      <c r="I2" s="224"/>
      <c r="J2" s="224"/>
      <c r="K2" s="225"/>
    </row>
    <row r="3" spans="1:11">
      <c r="A3" s="220"/>
      <c r="B3" s="221"/>
      <c r="C3" s="221"/>
      <c r="D3" s="221"/>
      <c r="E3" s="222"/>
      <c r="G3" s="223"/>
      <c r="H3" s="224"/>
      <c r="I3" s="224"/>
      <c r="J3" s="224"/>
      <c r="K3" s="225"/>
    </row>
    <row r="4" spans="1:11">
      <c r="A4" s="220"/>
      <c r="B4" s="226"/>
      <c r="C4" s="226" t="s">
        <v>221</v>
      </c>
      <c r="D4" s="384">
        <v>2020</v>
      </c>
      <c r="E4" s="222"/>
      <c r="G4" s="223"/>
      <c r="H4" s="227"/>
      <c r="I4" s="227" t="s">
        <v>221</v>
      </c>
      <c r="J4" s="300" t="s">
        <v>223</v>
      </c>
      <c r="K4" s="301"/>
    </row>
    <row r="5" spans="1:11">
      <c r="A5" s="220"/>
      <c r="B5" s="226"/>
      <c r="C5" s="226"/>
      <c r="D5" s="307"/>
      <c r="E5" s="221"/>
      <c r="F5" s="309"/>
      <c r="G5" s="224"/>
      <c r="H5" s="227"/>
      <c r="I5" s="227"/>
      <c r="J5" s="308"/>
      <c r="K5" s="306"/>
    </row>
    <row r="6" spans="1:11">
      <c r="A6" s="220"/>
      <c r="B6" s="221"/>
      <c r="C6" s="228" t="s">
        <v>39</v>
      </c>
      <c r="D6" s="228" t="s">
        <v>225</v>
      </c>
      <c r="E6" s="222"/>
      <c r="G6" s="223"/>
      <c r="H6" s="224"/>
      <c r="I6" s="229" t="s">
        <v>39</v>
      </c>
      <c r="J6" s="1348" t="s">
        <v>225</v>
      </c>
      <c r="K6" s="1349"/>
    </row>
    <row r="7" spans="1:11">
      <c r="A7" s="220"/>
      <c r="B7" s="230" t="s">
        <v>224</v>
      </c>
      <c r="C7" s="449" t="s">
        <v>548</v>
      </c>
      <c r="D7" s="489" t="s">
        <v>550</v>
      </c>
      <c r="E7" s="222"/>
      <c r="G7" s="223"/>
      <c r="H7" s="1350" t="s">
        <v>224</v>
      </c>
      <c r="I7" s="1353" t="s">
        <v>226</v>
      </c>
      <c r="J7" s="1356" t="s">
        <v>549</v>
      </c>
      <c r="K7" s="1357"/>
    </row>
    <row r="8" spans="1:11">
      <c r="A8" s="220"/>
      <c r="B8" s="221"/>
      <c r="C8" s="221"/>
      <c r="D8" s="221"/>
      <c r="E8" s="222"/>
      <c r="G8" s="223"/>
      <c r="H8" s="1351"/>
      <c r="I8" s="1354"/>
      <c r="J8" s="1358"/>
      <c r="K8" s="1359"/>
    </row>
    <row r="9" spans="1:11">
      <c r="A9" s="220"/>
      <c r="B9" s="221"/>
      <c r="C9" s="221"/>
      <c r="D9" s="221"/>
      <c r="E9" s="222"/>
      <c r="G9" s="223"/>
      <c r="H9" s="1352"/>
      <c r="I9" s="1355"/>
      <c r="J9" s="1360"/>
      <c r="K9" s="1361"/>
    </row>
    <row r="10" spans="1:11">
      <c r="A10" s="220"/>
      <c r="B10" s="221"/>
      <c r="C10" s="221"/>
      <c r="D10" s="221"/>
      <c r="E10" s="222"/>
      <c r="G10" s="223"/>
      <c r="H10" s="302"/>
      <c r="I10" s="302"/>
      <c r="J10" s="302"/>
      <c r="K10" s="303"/>
    </row>
    <row r="11" spans="1:11">
      <c r="A11" s="220"/>
      <c r="B11" s="221"/>
      <c r="C11" s="221"/>
      <c r="D11" s="1034" t="s">
        <v>551</v>
      </c>
      <c r="E11" s="222"/>
      <c r="G11" s="223"/>
      <c r="H11" s="477" t="s">
        <v>460</v>
      </c>
      <c r="I11" s="302"/>
      <c r="J11" s="302" t="s">
        <v>470</v>
      </c>
      <c r="K11" s="303"/>
    </row>
    <row r="12" spans="1:11">
      <c r="A12" s="220"/>
      <c r="B12" s="221"/>
      <c r="C12" s="221"/>
      <c r="D12" s="221"/>
      <c r="E12" s="222"/>
      <c r="G12" s="223"/>
      <c r="H12" s="302"/>
      <c r="I12" s="302"/>
      <c r="J12" s="302"/>
      <c r="K12" s="303"/>
    </row>
    <row r="13" spans="1:11">
      <c r="A13" s="220"/>
      <c r="B13" s="221"/>
      <c r="C13" s="221"/>
      <c r="D13" s="1034" t="s">
        <v>552</v>
      </c>
      <c r="E13" s="222"/>
      <c r="G13" s="223"/>
      <c r="H13" s="477" t="s">
        <v>460</v>
      </c>
      <c r="I13" s="302"/>
      <c r="J13" s="302" t="s">
        <v>182</v>
      </c>
      <c r="K13" s="303"/>
    </row>
    <row r="14" spans="1:11">
      <c r="A14" s="220"/>
      <c r="B14" s="221"/>
      <c r="C14" s="221"/>
      <c r="D14" s="221"/>
      <c r="E14" s="222"/>
      <c r="G14" s="223"/>
      <c r="H14" s="302"/>
      <c r="I14" s="302"/>
      <c r="J14" s="302"/>
      <c r="K14" s="303"/>
    </row>
    <row r="15" spans="1:11">
      <c r="A15" s="220"/>
      <c r="B15" s="221"/>
      <c r="C15" s="221"/>
      <c r="D15" s="221"/>
      <c r="E15" s="222"/>
      <c r="G15" s="223"/>
      <c r="H15" s="302"/>
      <c r="I15" s="302"/>
      <c r="J15" s="302"/>
      <c r="K15" s="303"/>
    </row>
    <row r="16" spans="1:11" ht="13.5" thickBot="1">
      <c r="A16" s="231"/>
      <c r="B16" s="232"/>
      <c r="C16" s="232"/>
      <c r="D16" s="232"/>
      <c r="E16" s="233"/>
      <c r="G16" s="234"/>
      <c r="H16" s="304"/>
      <c r="I16" s="304"/>
      <c r="J16" s="304"/>
      <c r="K16" s="305"/>
    </row>
    <row r="17" ht="13.5" thickTop="1"/>
  </sheetData>
  <sheetProtection password="CA09" sheet="1" objects="1" scenarios="1"/>
  <protectedRanges>
    <protectedRange sqref="D11 D13" name="Range3"/>
    <protectedRange sqref="D4:D5" name="Range2"/>
    <protectedRange sqref="C7:D7 J7" name="Range1"/>
  </protectedRanges>
  <mergeCells count="6">
    <mergeCell ref="B1:D1"/>
    <mergeCell ref="H1:J1"/>
    <mergeCell ref="J6:K6"/>
    <mergeCell ref="H7:H9"/>
    <mergeCell ref="I7:I9"/>
    <mergeCell ref="J7:K9"/>
  </mergeCells>
  <phoneticPr fontId="0" type="noConversion"/>
  <pageMargins left="0.27559055118110237" right="0.27559055118110237" top="0.35433070866141736" bottom="0.47244094488188981" header="0.23622047244094491" footer="0.31496062992125984"/>
  <pageSetup paperSize="9" scale="120" orientation="portrait" r:id="rId1"/>
  <headerFooter alignWithMargins="0">
    <oddFooter>&amp;L&amp;"Times New Roman CE,Italic"&amp;6F.Nurçe     MASH&amp;C&amp;"Times New Roman CE,Italic"&amp;6 D&amp;D&amp;R&amp;"Times New Roman CE,Italic"&amp;6F.N</oddFooter>
  </headerFooter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55"/>
  <sheetViews>
    <sheetView zoomScaleNormal="100" workbookViewId="0">
      <selection activeCell="L38" sqref="L38"/>
    </sheetView>
  </sheetViews>
  <sheetFormatPr defaultColWidth="9.140625" defaultRowHeight="12.75"/>
  <cols>
    <col min="1" max="1" width="7.140625" style="100" customWidth="1"/>
    <col min="2" max="2" width="46.7109375" style="100" customWidth="1"/>
    <col min="3" max="3" width="9" style="100" customWidth="1"/>
    <col min="4" max="4" width="9.42578125" style="100" customWidth="1"/>
    <col min="5" max="5" width="9.7109375" style="100" customWidth="1"/>
    <col min="6" max="6" width="9.85546875" style="100" customWidth="1"/>
    <col min="7" max="7" width="10.85546875" style="100" customWidth="1"/>
    <col min="8" max="8" width="10" style="100" customWidth="1"/>
    <col min="9" max="9" width="9.5703125" style="100" customWidth="1"/>
    <col min="10" max="10" width="10.28515625" style="100" customWidth="1"/>
    <col min="11" max="11" width="19.28515625" style="100" hidden="1" customWidth="1"/>
    <col min="12" max="16384" width="9.140625" style="100"/>
  </cols>
  <sheetData>
    <row r="1" spans="1:11" ht="13.5" thickBot="1">
      <c r="A1" s="153" t="s">
        <v>179</v>
      </c>
    </row>
    <row r="2" spans="1:11">
      <c r="A2" s="113" t="s">
        <v>80</v>
      </c>
      <c r="B2" s="114"/>
      <c r="C2" s="114"/>
      <c r="D2" s="114"/>
      <c r="E2" s="114"/>
      <c r="F2" s="36"/>
      <c r="G2" s="36"/>
      <c r="H2" s="37"/>
      <c r="I2" s="37"/>
      <c r="J2" s="199"/>
    </row>
    <row r="3" spans="1:11" ht="9" customHeight="1">
      <c r="A3" s="38"/>
      <c r="B3" s="23"/>
      <c r="C3" s="23"/>
      <c r="D3" s="23"/>
      <c r="E3" s="23"/>
      <c r="F3" s="23"/>
      <c r="G3" s="23"/>
      <c r="H3" s="23"/>
      <c r="I3" s="23"/>
      <c r="J3" s="200"/>
    </row>
    <row r="4" spans="1:11" ht="13.5">
      <c r="A4" s="38"/>
      <c r="B4" s="86"/>
      <c r="C4" s="101" t="s">
        <v>39</v>
      </c>
      <c r="D4" s="312" t="s">
        <v>37</v>
      </c>
      <c r="E4" s="313"/>
      <c r="F4" s="314"/>
      <c r="G4" s="104"/>
      <c r="H4" s="104"/>
      <c r="I4" s="170" t="str">
        <f>CONCATENATE("PBA"," ",VALUE('Te dhena fillesat 2020'!$D$4)," ","-"," ",VALUE('Te dhena fillesat 2020'!$D$4+2))</f>
        <v>PBA 2020 - 2022</v>
      </c>
      <c r="J4" s="278"/>
    </row>
    <row r="5" spans="1:11" ht="13.5">
      <c r="A5" s="39"/>
      <c r="B5" s="102" t="s">
        <v>160</v>
      </c>
      <c r="C5" s="235" t="str">
        <f>CONCATENATE('Te dhena fillesat 2020'!$C$7)</f>
        <v>10111136</v>
      </c>
      <c r="D5" s="383" t="str">
        <f>CONCATENATE('Te dhena fillesat 2020'!$D$7)</f>
        <v xml:space="preserve">Universiteti"Ismail Qemali"Vlore </v>
      </c>
      <c r="E5" s="315"/>
      <c r="F5" s="88"/>
      <c r="G5" s="52"/>
      <c r="H5" s="52"/>
      <c r="I5" s="42"/>
      <c r="J5" s="279"/>
    </row>
    <row r="6" spans="1:11" ht="13.5">
      <c r="A6" s="40"/>
      <c r="B6" s="102" t="s">
        <v>158</v>
      </c>
      <c r="C6" s="107"/>
      <c r="D6" s="316"/>
      <c r="E6" s="317"/>
      <c r="F6" s="87"/>
      <c r="G6" s="106"/>
      <c r="H6" s="53"/>
      <c r="I6" s="19" t="s">
        <v>166</v>
      </c>
      <c r="J6" s="279"/>
    </row>
    <row r="7" spans="1:11" ht="5.25" customHeight="1">
      <c r="A7" s="40"/>
      <c r="B7" s="23"/>
      <c r="C7" s="23"/>
      <c r="D7" s="23"/>
      <c r="E7" s="23"/>
      <c r="F7" s="23"/>
      <c r="G7" s="23"/>
      <c r="H7" s="23"/>
      <c r="I7" s="23"/>
      <c r="J7" s="201"/>
    </row>
    <row r="8" spans="1:11" ht="5.25" customHeight="1" thickBot="1">
      <c r="A8" s="41"/>
      <c r="B8" s="35"/>
      <c r="C8" s="35"/>
      <c r="D8" s="34"/>
      <c r="E8" s="34"/>
      <c r="F8" s="35"/>
      <c r="G8" s="35"/>
      <c r="H8" s="34"/>
      <c r="I8" s="34"/>
      <c r="J8" s="44"/>
    </row>
    <row r="9" spans="1:11" ht="5.25" customHeight="1" thickBot="1">
      <c r="A9" s="80"/>
      <c r="B9" s="24"/>
      <c r="C9" s="24"/>
      <c r="D9" s="24"/>
      <c r="E9" s="24"/>
      <c r="F9" s="21"/>
      <c r="G9" s="21"/>
      <c r="H9" s="24"/>
      <c r="I9" s="24"/>
      <c r="J9" s="21"/>
      <c r="K9" s="24"/>
    </row>
    <row r="10" spans="1:11" ht="5.25" customHeight="1">
      <c r="A10" s="45"/>
      <c r="B10" s="33"/>
      <c r="C10" s="33"/>
      <c r="D10" s="33"/>
      <c r="E10" s="33"/>
      <c r="F10" s="33"/>
      <c r="G10" s="33"/>
      <c r="H10" s="33"/>
      <c r="I10" s="33"/>
      <c r="J10" s="46"/>
    </row>
    <row r="11" spans="1:11" ht="11.25" customHeight="1">
      <c r="A11" s="40"/>
      <c r="B11" s="23" t="s">
        <v>44</v>
      </c>
      <c r="C11" s="23"/>
      <c r="D11" s="25" t="s">
        <v>71</v>
      </c>
      <c r="E11" s="25"/>
      <c r="F11" s="23"/>
      <c r="G11" s="23"/>
      <c r="H11" s="25"/>
      <c r="I11" s="25"/>
      <c r="J11" s="47"/>
    </row>
    <row r="12" spans="1:11" ht="4.5" customHeight="1" thickBot="1">
      <c r="A12" s="48"/>
      <c r="B12" s="49"/>
      <c r="C12" s="49"/>
      <c r="D12" s="49"/>
      <c r="E12" s="49"/>
      <c r="F12" s="49"/>
      <c r="G12" s="49"/>
      <c r="H12" s="49"/>
      <c r="I12" s="49"/>
      <c r="J12" s="50"/>
    </row>
    <row r="13" spans="1:11">
      <c r="A13" s="30"/>
      <c r="B13" s="175" t="s">
        <v>72</v>
      </c>
      <c r="C13" s="1441" t="str">
        <f>CONCATENATE("I pritshmi i vitit"," ",VALUE('Te dhena fillesat 2020'!$D$4-1))</f>
        <v>I pritshmi i vitit 2019</v>
      </c>
      <c r="D13" s="1442"/>
      <c r="E13" s="1441" t="str">
        <f>CONCATENATE("Parashikimi për vitin"," ",VALUE('Te dhena fillesat 2020'!$D$4))</f>
        <v>Parashikimi për vitin 2020</v>
      </c>
      <c r="F13" s="1442"/>
      <c r="G13" s="1441" t="str">
        <f>CONCATENATE("Parashikimi për vitin"," ",VALUE('Te dhena fillesat 2020'!$D$4+1))</f>
        <v>Parashikimi për vitin 2021</v>
      </c>
      <c r="H13" s="1442"/>
      <c r="I13" s="1439" t="str">
        <f>CONCATENATE("Parashikimi për vitin"," ",VALUE('Te dhena fillesat 2020'!$D$4+2))</f>
        <v>Parashikimi për vitin 2022</v>
      </c>
      <c r="J13" s="1440"/>
    </row>
    <row r="14" spans="1:11" ht="12" customHeight="1">
      <c r="A14" s="32" t="s">
        <v>68</v>
      </c>
      <c r="B14" s="176"/>
      <c r="C14" s="103" t="s">
        <v>75</v>
      </c>
      <c r="D14" s="103" t="s">
        <v>38</v>
      </c>
      <c r="E14" s="103" t="s">
        <v>75</v>
      </c>
      <c r="F14" s="103" t="s">
        <v>38</v>
      </c>
      <c r="G14" s="103" t="s">
        <v>75</v>
      </c>
      <c r="H14" s="103" t="s">
        <v>38</v>
      </c>
      <c r="I14" s="103" t="s">
        <v>75</v>
      </c>
      <c r="J14" s="272" t="s">
        <v>38</v>
      </c>
    </row>
    <row r="15" spans="1:11" ht="3.75" hidden="1" customHeight="1">
      <c r="A15" s="43"/>
      <c r="B15" s="177"/>
      <c r="C15" s="14"/>
      <c r="D15" s="16"/>
      <c r="E15" s="16"/>
      <c r="F15" s="16"/>
      <c r="G15" s="16"/>
      <c r="H15" s="16"/>
      <c r="I15" s="18"/>
      <c r="J15" s="205"/>
    </row>
    <row r="16" spans="1:11" ht="13.5" thickBot="1">
      <c r="A16" s="273">
        <v>1</v>
      </c>
      <c r="B16" s="17">
        <v>2</v>
      </c>
      <c r="C16" s="17">
        <v>3</v>
      </c>
      <c r="D16" s="17">
        <v>4</v>
      </c>
      <c r="E16" s="17">
        <v>5</v>
      </c>
      <c r="F16" s="15">
        <v>6</v>
      </c>
      <c r="G16" s="15">
        <v>7</v>
      </c>
      <c r="H16" s="15">
        <v>8</v>
      </c>
      <c r="I16" s="105"/>
      <c r="J16" s="274">
        <v>6</v>
      </c>
    </row>
    <row r="17" spans="1:10" ht="13.5" thickTop="1">
      <c r="A17" s="275"/>
      <c r="B17" s="211" t="s">
        <v>61</v>
      </c>
      <c r="C17" s="286">
        <f>SUM(C18,C28,C38)</f>
        <v>340</v>
      </c>
      <c r="D17" s="286">
        <f t="shared" ref="D17:J17" si="0">SUM(D18,D28,D38)</f>
        <v>28406</v>
      </c>
      <c r="E17" s="286">
        <f t="shared" si="0"/>
        <v>337</v>
      </c>
      <c r="F17" s="286">
        <f t="shared" si="0"/>
        <v>28706</v>
      </c>
      <c r="G17" s="286">
        <f t="shared" si="0"/>
        <v>0</v>
      </c>
      <c r="H17" s="286">
        <f t="shared" si="0"/>
        <v>0</v>
      </c>
      <c r="I17" s="286">
        <f t="shared" si="0"/>
        <v>0</v>
      </c>
      <c r="J17" s="287">
        <f t="shared" si="0"/>
        <v>0</v>
      </c>
    </row>
    <row r="18" spans="1:10" s="213" customFormat="1">
      <c r="A18" s="276">
        <v>606</v>
      </c>
      <c r="B18" s="209" t="s">
        <v>306</v>
      </c>
      <c r="C18" s="288">
        <f>SUM(C19:C27)</f>
        <v>0</v>
      </c>
      <c r="D18" s="288">
        <f t="shared" ref="D18:J18" si="1">SUM(D19:D27)</f>
        <v>0</v>
      </c>
      <c r="E18" s="288">
        <f t="shared" si="1"/>
        <v>0</v>
      </c>
      <c r="F18" s="288">
        <f t="shared" si="1"/>
        <v>0</v>
      </c>
      <c r="G18" s="288">
        <f t="shared" si="1"/>
        <v>0</v>
      </c>
      <c r="H18" s="288">
        <f t="shared" si="1"/>
        <v>0</v>
      </c>
      <c r="I18" s="288">
        <f t="shared" si="1"/>
        <v>0</v>
      </c>
      <c r="J18" s="289">
        <f t="shared" si="1"/>
        <v>0</v>
      </c>
    </row>
    <row r="19" spans="1:10" ht="10.5" customHeight="1">
      <c r="A19" s="280">
        <v>606.00009999999997</v>
      </c>
      <c r="B19" s="251" t="s">
        <v>282</v>
      </c>
      <c r="C19" s="290"/>
      <c r="D19" s="290"/>
      <c r="E19" s="290"/>
      <c r="F19" s="290"/>
      <c r="G19" s="290"/>
      <c r="H19" s="290"/>
      <c r="I19" s="290"/>
      <c r="J19" s="291"/>
    </row>
    <row r="20" spans="1:10" ht="10.5" customHeight="1">
      <c r="A20" s="281">
        <v>606.00019999999995</v>
      </c>
      <c r="B20" s="253" t="s">
        <v>283</v>
      </c>
      <c r="C20" s="292"/>
      <c r="D20" s="292"/>
      <c r="E20" s="292"/>
      <c r="F20" s="292"/>
      <c r="G20" s="292"/>
      <c r="H20" s="292"/>
      <c r="I20" s="292"/>
      <c r="J20" s="293"/>
    </row>
    <row r="21" spans="1:10" ht="10.5" customHeight="1">
      <c r="A21" s="281">
        <v>606.00030000000004</v>
      </c>
      <c r="B21" s="253" t="s">
        <v>284</v>
      </c>
      <c r="C21" s="292"/>
      <c r="D21" s="292"/>
      <c r="E21" s="292"/>
      <c r="F21" s="292"/>
      <c r="G21" s="292"/>
      <c r="H21" s="292"/>
      <c r="I21" s="292"/>
      <c r="J21" s="293"/>
    </row>
    <row r="22" spans="1:10" ht="10.5" customHeight="1">
      <c r="A22" s="281">
        <v>606.00040000000001</v>
      </c>
      <c r="B22" s="253" t="s">
        <v>285</v>
      </c>
      <c r="C22" s="292"/>
      <c r="D22" s="292"/>
      <c r="E22" s="292"/>
      <c r="F22" s="292"/>
      <c r="G22" s="292"/>
      <c r="H22" s="292"/>
      <c r="I22" s="292"/>
      <c r="J22" s="293"/>
    </row>
    <row r="23" spans="1:10" ht="10.5" customHeight="1">
      <c r="A23" s="281">
        <v>606.00049999999999</v>
      </c>
      <c r="B23" s="253" t="s">
        <v>286</v>
      </c>
      <c r="C23" s="292"/>
      <c r="D23" s="292"/>
      <c r="E23" s="292"/>
      <c r="F23" s="292"/>
      <c r="G23" s="292"/>
      <c r="H23" s="292"/>
      <c r="I23" s="292"/>
      <c r="J23" s="293"/>
    </row>
    <row r="24" spans="1:10" ht="10.5" customHeight="1">
      <c r="A24" s="281">
        <v>606.00059999999996</v>
      </c>
      <c r="B24" s="253" t="s">
        <v>287</v>
      </c>
      <c r="C24" s="292"/>
      <c r="D24" s="292"/>
      <c r="E24" s="292"/>
      <c r="F24" s="292"/>
      <c r="G24" s="292"/>
      <c r="H24" s="292"/>
      <c r="I24" s="292"/>
      <c r="J24" s="293"/>
    </row>
    <row r="25" spans="1:10" ht="10.5" customHeight="1">
      <c r="A25" s="281">
        <v>606.00070000000005</v>
      </c>
      <c r="B25" s="253" t="s">
        <v>288</v>
      </c>
      <c r="C25" s="292"/>
      <c r="D25" s="292"/>
      <c r="E25" s="292"/>
      <c r="F25" s="292"/>
      <c r="G25" s="292"/>
      <c r="H25" s="292"/>
      <c r="I25" s="292"/>
      <c r="J25" s="293"/>
    </row>
    <row r="26" spans="1:10" ht="10.5" customHeight="1">
      <c r="A26" s="281">
        <v>606.00080000000003</v>
      </c>
      <c r="B26" s="253" t="s">
        <v>289</v>
      </c>
      <c r="C26" s="292"/>
      <c r="D26" s="292"/>
      <c r="E26" s="292"/>
      <c r="F26" s="292"/>
      <c r="G26" s="292"/>
      <c r="H26" s="292"/>
      <c r="I26" s="292"/>
      <c r="J26" s="293"/>
    </row>
    <row r="27" spans="1:10" ht="10.5" customHeight="1">
      <c r="A27" s="282">
        <v>606.0009</v>
      </c>
      <c r="B27" s="255" t="s">
        <v>290</v>
      </c>
      <c r="C27" s="294"/>
      <c r="D27" s="294"/>
      <c r="E27" s="294"/>
      <c r="F27" s="294"/>
      <c r="G27" s="294"/>
      <c r="H27" s="294"/>
      <c r="I27" s="294"/>
      <c r="J27" s="295"/>
    </row>
    <row r="28" spans="1:10" s="213" customFormat="1">
      <c r="A28" s="277">
        <v>606.00099999999998</v>
      </c>
      <c r="B28" s="209" t="s">
        <v>291</v>
      </c>
      <c r="C28" s="288">
        <f>SUM(C29:C37)</f>
        <v>0</v>
      </c>
      <c r="D28" s="288">
        <f t="shared" ref="D28:J28" si="2">SUM(D29:D37)</f>
        <v>0</v>
      </c>
      <c r="E28" s="288">
        <f t="shared" si="2"/>
        <v>0</v>
      </c>
      <c r="F28" s="288">
        <f t="shared" si="2"/>
        <v>0</v>
      </c>
      <c r="G28" s="288">
        <f t="shared" si="2"/>
        <v>0</v>
      </c>
      <c r="H28" s="288">
        <f t="shared" si="2"/>
        <v>0</v>
      </c>
      <c r="I28" s="288">
        <f t="shared" si="2"/>
        <v>0</v>
      </c>
      <c r="J28" s="289">
        <f t="shared" si="2"/>
        <v>0</v>
      </c>
    </row>
    <row r="29" spans="1:10" ht="10.5" customHeight="1">
      <c r="A29" s="280">
        <v>606.00109999999995</v>
      </c>
      <c r="B29" s="251" t="s">
        <v>292</v>
      </c>
      <c r="C29" s="290"/>
      <c r="D29" s="290"/>
      <c r="E29" s="290"/>
      <c r="F29" s="290"/>
      <c r="G29" s="290"/>
      <c r="H29" s="290"/>
      <c r="I29" s="290"/>
      <c r="J29" s="291"/>
    </row>
    <row r="30" spans="1:10" ht="10.5" customHeight="1">
      <c r="A30" s="281">
        <v>606.00120000000004</v>
      </c>
      <c r="B30" s="253" t="s">
        <v>293</v>
      </c>
      <c r="C30" s="292"/>
      <c r="D30" s="292"/>
      <c r="E30" s="292"/>
      <c r="F30" s="292"/>
      <c r="G30" s="292"/>
      <c r="H30" s="292"/>
      <c r="I30" s="292"/>
      <c r="J30" s="293"/>
    </row>
    <row r="31" spans="1:10" ht="10.5" customHeight="1">
      <c r="A31" s="281">
        <v>606.00130000000001</v>
      </c>
      <c r="B31" s="253" t="s">
        <v>294</v>
      </c>
      <c r="C31" s="292"/>
      <c r="D31" s="292"/>
      <c r="E31" s="292"/>
      <c r="F31" s="292"/>
      <c r="G31" s="292"/>
      <c r="H31" s="292"/>
      <c r="I31" s="292"/>
      <c r="J31" s="293"/>
    </row>
    <row r="32" spans="1:10" ht="10.5" customHeight="1">
      <c r="A32" s="281">
        <v>606.00139999999999</v>
      </c>
      <c r="B32" s="253" t="s">
        <v>295</v>
      </c>
      <c r="C32" s="292"/>
      <c r="D32" s="292"/>
      <c r="E32" s="292"/>
      <c r="F32" s="292"/>
      <c r="G32" s="292"/>
      <c r="H32" s="292"/>
      <c r="I32" s="292"/>
      <c r="J32" s="293"/>
    </row>
    <row r="33" spans="1:10" ht="10.5" customHeight="1">
      <c r="A33" s="281">
        <v>606.00170000000003</v>
      </c>
      <c r="B33" s="253" t="s">
        <v>307</v>
      </c>
      <c r="C33" s="292"/>
      <c r="D33" s="292"/>
      <c r="E33" s="292"/>
      <c r="F33" s="292"/>
      <c r="G33" s="292"/>
      <c r="H33" s="292"/>
      <c r="I33" s="292"/>
      <c r="J33" s="293"/>
    </row>
    <row r="34" spans="1:10" ht="10.5" customHeight="1">
      <c r="A34" s="281">
        <v>606.0018</v>
      </c>
      <c r="B34" s="253" t="s">
        <v>296</v>
      </c>
      <c r="C34" s="292"/>
      <c r="D34" s="292"/>
      <c r="E34" s="292"/>
      <c r="F34" s="292"/>
      <c r="G34" s="292"/>
      <c r="H34" s="292"/>
      <c r="I34" s="292"/>
      <c r="J34" s="293"/>
    </row>
    <row r="35" spans="1:10" ht="10.5" customHeight="1">
      <c r="A35" s="281">
        <v>606.00210000000004</v>
      </c>
      <c r="B35" s="253" t="s">
        <v>297</v>
      </c>
      <c r="C35" s="292"/>
      <c r="D35" s="292"/>
      <c r="E35" s="292"/>
      <c r="F35" s="292"/>
      <c r="G35" s="292"/>
      <c r="H35" s="292"/>
      <c r="I35" s="292"/>
      <c r="J35" s="293"/>
    </row>
    <row r="36" spans="1:10" ht="10.5" customHeight="1">
      <c r="A36" s="281">
        <v>606.00220000000002</v>
      </c>
      <c r="B36" s="253" t="s">
        <v>298</v>
      </c>
      <c r="C36" s="292"/>
      <c r="D36" s="292"/>
      <c r="E36" s="292"/>
      <c r="F36" s="292"/>
      <c r="G36" s="292"/>
      <c r="H36" s="292"/>
      <c r="I36" s="292"/>
      <c r="J36" s="293"/>
    </row>
    <row r="37" spans="1:10" ht="10.5" customHeight="1">
      <c r="A37" s="282">
        <v>606.00990000000002</v>
      </c>
      <c r="B37" s="255" t="s">
        <v>309</v>
      </c>
      <c r="C37" s="294"/>
      <c r="D37" s="294"/>
      <c r="E37" s="294"/>
      <c r="F37" s="294"/>
      <c r="G37" s="294"/>
      <c r="H37" s="294"/>
      <c r="I37" s="294"/>
      <c r="J37" s="295"/>
    </row>
    <row r="38" spans="1:10" s="213" customFormat="1">
      <c r="A38" s="277">
        <v>606.1</v>
      </c>
      <c r="B38" s="209" t="s">
        <v>305</v>
      </c>
      <c r="C38" s="288">
        <f>SUM(C39:C48)</f>
        <v>340</v>
      </c>
      <c r="D38" s="288">
        <f t="shared" ref="D38:J38" si="3">SUM(D39:D48)</f>
        <v>28406</v>
      </c>
      <c r="E38" s="288">
        <f t="shared" si="3"/>
        <v>337</v>
      </c>
      <c r="F38" s="288">
        <f t="shared" si="3"/>
        <v>28706</v>
      </c>
      <c r="G38" s="288">
        <f t="shared" si="3"/>
        <v>0</v>
      </c>
      <c r="H38" s="288">
        <f t="shared" si="3"/>
        <v>0</v>
      </c>
      <c r="I38" s="288">
        <f t="shared" si="3"/>
        <v>0</v>
      </c>
      <c r="J38" s="289">
        <f t="shared" si="3"/>
        <v>0</v>
      </c>
    </row>
    <row r="39" spans="1:10" ht="12" customHeight="1">
      <c r="A39" s="283">
        <v>606.1</v>
      </c>
      <c r="B39" s="251" t="s">
        <v>311</v>
      </c>
      <c r="C39" s="290"/>
      <c r="D39" s="290"/>
      <c r="E39" s="290"/>
      <c r="F39" s="290"/>
      <c r="G39" s="290"/>
      <c r="H39" s="290"/>
      <c r="I39" s="290"/>
      <c r="J39" s="291"/>
    </row>
    <row r="40" spans="1:10" ht="12" customHeight="1">
      <c r="A40" s="281">
        <v>606.1001</v>
      </c>
      <c r="B40" s="253" t="s">
        <v>299</v>
      </c>
      <c r="C40" s="292"/>
      <c r="D40" s="292"/>
      <c r="E40" s="292"/>
      <c r="F40" s="292"/>
      <c r="G40" s="292"/>
      <c r="H40" s="292"/>
      <c r="I40" s="292"/>
      <c r="J40" s="293"/>
    </row>
    <row r="41" spans="1:10" ht="12" customHeight="1">
      <c r="A41" s="281">
        <v>606.10019999999997</v>
      </c>
      <c r="B41" s="253" t="s">
        <v>300</v>
      </c>
      <c r="C41" s="292"/>
      <c r="D41" s="292"/>
      <c r="E41" s="292"/>
      <c r="F41" s="292"/>
      <c r="G41" s="292"/>
      <c r="H41" s="292"/>
      <c r="I41" s="292"/>
      <c r="J41" s="293"/>
    </row>
    <row r="42" spans="1:10" ht="12" customHeight="1">
      <c r="A42" s="281">
        <v>606.10029999999995</v>
      </c>
      <c r="B42" s="253" t="s">
        <v>301</v>
      </c>
      <c r="C42" s="292"/>
      <c r="D42" s="292"/>
      <c r="E42" s="292"/>
      <c r="F42" s="292"/>
      <c r="G42" s="292"/>
      <c r="H42" s="292"/>
      <c r="I42" s="292"/>
      <c r="J42" s="293"/>
    </row>
    <row r="43" spans="1:10" ht="12" customHeight="1">
      <c r="A43" s="281">
        <v>606.10040000000004</v>
      </c>
      <c r="B43" s="253" t="s">
        <v>310</v>
      </c>
      <c r="C43" s="292"/>
      <c r="D43" s="292"/>
      <c r="E43" s="292"/>
      <c r="F43" s="292"/>
      <c r="G43" s="292"/>
      <c r="H43" s="292"/>
      <c r="I43" s="292"/>
      <c r="J43" s="293"/>
    </row>
    <row r="44" spans="1:10" ht="12" customHeight="1">
      <c r="A44" s="281">
        <v>606.10050000000001</v>
      </c>
      <c r="B44" s="253" t="s">
        <v>302</v>
      </c>
      <c r="C44" s="292"/>
      <c r="D44" s="292"/>
      <c r="E44" s="292"/>
      <c r="F44" s="292"/>
      <c r="G44" s="292"/>
      <c r="H44" s="292"/>
      <c r="I44" s="292"/>
      <c r="J44" s="293"/>
    </row>
    <row r="45" spans="1:10" ht="12" customHeight="1">
      <c r="A45" s="281">
        <v>606.10209999999995</v>
      </c>
      <c r="B45" s="253" t="s">
        <v>303</v>
      </c>
      <c r="C45" s="474">
        <v>340</v>
      </c>
      <c r="D45" s="474">
        <v>28406</v>
      </c>
      <c r="E45" s="474">
        <v>337</v>
      </c>
      <c r="F45" s="474">
        <v>28706</v>
      </c>
      <c r="G45" s="474"/>
      <c r="H45" s="474"/>
      <c r="I45" s="474"/>
      <c r="J45" s="474"/>
    </row>
    <row r="46" spans="1:10" ht="12" customHeight="1">
      <c r="A46" s="281">
        <v>606.10310000000004</v>
      </c>
      <c r="B46" s="253" t="s">
        <v>304</v>
      </c>
      <c r="C46" s="474"/>
      <c r="D46" s="474"/>
      <c r="E46" s="474"/>
      <c r="F46" s="474"/>
      <c r="G46" s="474"/>
      <c r="H46" s="474"/>
      <c r="I46" s="474"/>
      <c r="J46" s="474"/>
    </row>
    <row r="47" spans="1:10" ht="12" customHeight="1">
      <c r="A47" s="281">
        <v>606.10410000000002</v>
      </c>
      <c r="B47" s="253" t="s">
        <v>308</v>
      </c>
      <c r="C47" s="474"/>
      <c r="D47" s="474"/>
      <c r="E47" s="474"/>
      <c r="F47" s="474"/>
      <c r="G47" s="474"/>
      <c r="H47" s="474"/>
      <c r="I47" s="474"/>
      <c r="J47" s="474"/>
    </row>
    <row r="48" spans="1:10" ht="12" customHeight="1" thickBot="1">
      <c r="A48" s="284">
        <v>606.10990000000004</v>
      </c>
      <c r="B48" s="285" t="s">
        <v>427</v>
      </c>
      <c r="C48" s="296"/>
      <c r="D48" s="296"/>
      <c r="E48" s="296"/>
      <c r="F48" s="296"/>
      <c r="G48" s="296"/>
      <c r="H48" s="475"/>
      <c r="I48" s="296"/>
      <c r="J48" s="296"/>
    </row>
    <row r="49" spans="1:10" s="213" customFormat="1" ht="14.25" thickBot="1">
      <c r="A49" s="167"/>
      <c r="B49" s="210" t="s">
        <v>76</v>
      </c>
      <c r="C49" s="297">
        <f>SUM(C17)</f>
        <v>340</v>
      </c>
      <c r="D49" s="297">
        <f t="shared" ref="D49:J49" si="4">SUM(D17)</f>
        <v>28406</v>
      </c>
      <c r="E49" s="297">
        <f t="shared" si="4"/>
        <v>337</v>
      </c>
      <c r="F49" s="297">
        <f t="shared" si="4"/>
        <v>28706</v>
      </c>
      <c r="G49" s="297">
        <f t="shared" si="4"/>
        <v>0</v>
      </c>
      <c r="H49" s="297">
        <f t="shared" si="4"/>
        <v>0</v>
      </c>
      <c r="I49" s="297">
        <f t="shared" si="4"/>
        <v>0</v>
      </c>
      <c r="J49" s="298">
        <f t="shared" si="4"/>
        <v>0</v>
      </c>
    </row>
    <row r="50" spans="1:10" hidden="1"/>
    <row r="51" spans="1:10" hidden="1"/>
    <row r="52" spans="1:10" ht="16.5" customHeight="1">
      <c r="C52" s="1362" t="s">
        <v>105</v>
      </c>
      <c r="D52" s="117" t="s">
        <v>103</v>
      </c>
      <c r="E52" s="118" t="str">
        <f>'Te dhena fillesat 2020'!$D$11</f>
        <v>AVJOLA CAKO</v>
      </c>
      <c r="G52" s="1365" t="s">
        <v>182</v>
      </c>
      <c r="H52" s="117" t="s">
        <v>103</v>
      </c>
      <c r="I52" s="118" t="str">
        <f>'Te dhena fillesat 2020'!$D$13</f>
        <v>MIRELA  DUKA</v>
      </c>
    </row>
    <row r="53" spans="1:10">
      <c r="C53" s="1363"/>
      <c r="D53" s="117" t="s">
        <v>181</v>
      </c>
      <c r="E53" s="119"/>
      <c r="G53" s="1365"/>
      <c r="H53" s="117" t="s">
        <v>181</v>
      </c>
      <c r="I53" s="117"/>
    </row>
    <row r="54" spans="1:10" ht="15" customHeight="1">
      <c r="C54" s="1364"/>
      <c r="D54" s="117" t="s">
        <v>104</v>
      </c>
      <c r="E54" s="121"/>
      <c r="G54" s="1365"/>
      <c r="H54" s="117" t="s">
        <v>104</v>
      </c>
      <c r="I54" s="168"/>
    </row>
    <row r="55" spans="1:10" ht="12.75" customHeight="1"/>
  </sheetData>
  <sheetProtection password="CA09" sheet="1"/>
  <protectedRanges>
    <protectedRange sqref="C19:J27 C29:J37 C39:J48 E52:E54 I52:I54" name="Range1"/>
  </protectedRanges>
  <mergeCells count="6">
    <mergeCell ref="I13:J13"/>
    <mergeCell ref="C52:C54"/>
    <mergeCell ref="G52:G54"/>
    <mergeCell ref="C13:D13"/>
    <mergeCell ref="E13:F13"/>
    <mergeCell ref="G13:H13"/>
  </mergeCells>
  <phoneticPr fontId="23" type="noConversion"/>
  <pageMargins left="0.17" right="0.2" top="0.41" bottom="0.41" header="0.22" footer="0.19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S53"/>
  <sheetViews>
    <sheetView view="pageBreakPreview" topLeftCell="B1" zoomScaleNormal="100" zoomScaleSheetLayoutView="100" workbookViewId="0">
      <selection activeCell="S49" sqref="S49"/>
    </sheetView>
  </sheetViews>
  <sheetFormatPr defaultColWidth="7.85546875" defaultRowHeight="12.75"/>
  <cols>
    <col min="1" max="1" width="2.7109375" style="867" customWidth="1"/>
    <col min="2" max="2" width="1.140625" style="867" customWidth="1"/>
    <col min="3" max="3" width="1.5703125" style="867" customWidth="1"/>
    <col min="4" max="4" width="2.5703125" style="867" customWidth="1"/>
    <col min="5" max="5" width="3" style="867" customWidth="1"/>
    <col min="6" max="6" width="34.42578125" style="867" customWidth="1"/>
    <col min="7" max="7" width="12.42578125" style="868" customWidth="1"/>
    <col min="8" max="8" width="12.140625" style="868" customWidth="1"/>
    <col min="9" max="9" width="13.42578125" style="868" customWidth="1"/>
    <col min="10" max="10" width="11.5703125" style="868" customWidth="1"/>
    <col min="11" max="11" width="14.140625" style="868" customWidth="1"/>
    <col min="12" max="12" width="10.140625" style="868" customWidth="1"/>
    <col min="13" max="13" width="11.28515625" style="868" customWidth="1"/>
    <col min="14" max="14" width="8.7109375" style="868" customWidth="1"/>
    <col min="15" max="15" width="13.42578125" style="868" customWidth="1"/>
    <col min="16" max="17" width="11.42578125" style="868" customWidth="1"/>
    <col min="18" max="18" width="15" style="868" customWidth="1"/>
    <col min="19" max="256" width="7.85546875" style="867"/>
    <col min="257" max="257" width="2.7109375" style="867" customWidth="1"/>
    <col min="258" max="258" width="1.140625" style="867" customWidth="1"/>
    <col min="259" max="259" width="1.5703125" style="867" customWidth="1"/>
    <col min="260" max="260" width="2.5703125" style="867" customWidth="1"/>
    <col min="261" max="261" width="3" style="867" customWidth="1"/>
    <col min="262" max="262" width="34.42578125" style="867" customWidth="1"/>
    <col min="263" max="263" width="14.28515625" style="867" customWidth="1"/>
    <col min="264" max="264" width="14.42578125" style="867" customWidth="1"/>
    <col min="265" max="265" width="13.28515625" style="867" customWidth="1"/>
    <col min="266" max="266" width="12.140625" style="867" customWidth="1"/>
    <col min="267" max="267" width="14.140625" style="867" customWidth="1"/>
    <col min="268" max="268" width="10.140625" style="867" customWidth="1"/>
    <col min="269" max="269" width="11.28515625" style="867" customWidth="1"/>
    <col min="270" max="270" width="8.7109375" style="867" customWidth="1"/>
    <col min="271" max="273" width="11.42578125" style="867" customWidth="1"/>
    <col min="274" max="274" width="15" style="867" customWidth="1"/>
    <col min="275" max="512" width="7.85546875" style="867"/>
    <col min="513" max="513" width="2.7109375" style="867" customWidth="1"/>
    <col min="514" max="514" width="1.140625" style="867" customWidth="1"/>
    <col min="515" max="515" width="1.5703125" style="867" customWidth="1"/>
    <col min="516" max="516" width="2.5703125" style="867" customWidth="1"/>
    <col min="517" max="517" width="3" style="867" customWidth="1"/>
    <col min="518" max="518" width="34.42578125" style="867" customWidth="1"/>
    <col min="519" max="519" width="14.28515625" style="867" customWidth="1"/>
    <col min="520" max="520" width="14.42578125" style="867" customWidth="1"/>
    <col min="521" max="521" width="13.28515625" style="867" customWidth="1"/>
    <col min="522" max="522" width="12.140625" style="867" customWidth="1"/>
    <col min="523" max="523" width="14.140625" style="867" customWidth="1"/>
    <col min="524" max="524" width="10.140625" style="867" customWidth="1"/>
    <col min="525" max="525" width="11.28515625" style="867" customWidth="1"/>
    <col min="526" max="526" width="8.7109375" style="867" customWidth="1"/>
    <col min="527" max="529" width="11.42578125" style="867" customWidth="1"/>
    <col min="530" max="530" width="15" style="867" customWidth="1"/>
    <col min="531" max="768" width="7.85546875" style="867"/>
    <col min="769" max="769" width="2.7109375" style="867" customWidth="1"/>
    <col min="770" max="770" width="1.140625" style="867" customWidth="1"/>
    <col min="771" max="771" width="1.5703125" style="867" customWidth="1"/>
    <col min="772" max="772" width="2.5703125" style="867" customWidth="1"/>
    <col min="773" max="773" width="3" style="867" customWidth="1"/>
    <col min="774" max="774" width="34.42578125" style="867" customWidth="1"/>
    <col min="775" max="775" width="14.28515625" style="867" customWidth="1"/>
    <col min="776" max="776" width="14.42578125" style="867" customWidth="1"/>
    <col min="777" max="777" width="13.28515625" style="867" customWidth="1"/>
    <col min="778" max="778" width="12.140625" style="867" customWidth="1"/>
    <col min="779" max="779" width="14.140625" style="867" customWidth="1"/>
    <col min="780" max="780" width="10.140625" style="867" customWidth="1"/>
    <col min="781" max="781" width="11.28515625" style="867" customWidth="1"/>
    <col min="782" max="782" width="8.7109375" style="867" customWidth="1"/>
    <col min="783" max="785" width="11.42578125" style="867" customWidth="1"/>
    <col min="786" max="786" width="15" style="867" customWidth="1"/>
    <col min="787" max="1024" width="7.85546875" style="867"/>
    <col min="1025" max="1025" width="2.7109375" style="867" customWidth="1"/>
    <col min="1026" max="1026" width="1.140625" style="867" customWidth="1"/>
    <col min="1027" max="1027" width="1.5703125" style="867" customWidth="1"/>
    <col min="1028" max="1028" width="2.5703125" style="867" customWidth="1"/>
    <col min="1029" max="1029" width="3" style="867" customWidth="1"/>
    <col min="1030" max="1030" width="34.42578125" style="867" customWidth="1"/>
    <col min="1031" max="1031" width="14.28515625" style="867" customWidth="1"/>
    <col min="1032" max="1032" width="14.42578125" style="867" customWidth="1"/>
    <col min="1033" max="1033" width="13.28515625" style="867" customWidth="1"/>
    <col min="1034" max="1034" width="12.140625" style="867" customWidth="1"/>
    <col min="1035" max="1035" width="14.140625" style="867" customWidth="1"/>
    <col min="1036" max="1036" width="10.140625" style="867" customWidth="1"/>
    <col min="1037" max="1037" width="11.28515625" style="867" customWidth="1"/>
    <col min="1038" max="1038" width="8.7109375" style="867" customWidth="1"/>
    <col min="1039" max="1041" width="11.42578125" style="867" customWidth="1"/>
    <col min="1042" max="1042" width="15" style="867" customWidth="1"/>
    <col min="1043" max="1280" width="7.85546875" style="867"/>
    <col min="1281" max="1281" width="2.7109375" style="867" customWidth="1"/>
    <col min="1282" max="1282" width="1.140625" style="867" customWidth="1"/>
    <col min="1283" max="1283" width="1.5703125" style="867" customWidth="1"/>
    <col min="1284" max="1284" width="2.5703125" style="867" customWidth="1"/>
    <col min="1285" max="1285" width="3" style="867" customWidth="1"/>
    <col min="1286" max="1286" width="34.42578125" style="867" customWidth="1"/>
    <col min="1287" max="1287" width="14.28515625" style="867" customWidth="1"/>
    <col min="1288" max="1288" width="14.42578125" style="867" customWidth="1"/>
    <col min="1289" max="1289" width="13.28515625" style="867" customWidth="1"/>
    <col min="1290" max="1290" width="12.140625" style="867" customWidth="1"/>
    <col min="1291" max="1291" width="14.140625" style="867" customWidth="1"/>
    <col min="1292" max="1292" width="10.140625" style="867" customWidth="1"/>
    <col min="1293" max="1293" width="11.28515625" style="867" customWidth="1"/>
    <col min="1294" max="1294" width="8.7109375" style="867" customWidth="1"/>
    <col min="1295" max="1297" width="11.42578125" style="867" customWidth="1"/>
    <col min="1298" max="1298" width="15" style="867" customWidth="1"/>
    <col min="1299" max="1536" width="7.85546875" style="867"/>
    <col min="1537" max="1537" width="2.7109375" style="867" customWidth="1"/>
    <col min="1538" max="1538" width="1.140625" style="867" customWidth="1"/>
    <col min="1539" max="1539" width="1.5703125" style="867" customWidth="1"/>
    <col min="1540" max="1540" width="2.5703125" style="867" customWidth="1"/>
    <col min="1541" max="1541" width="3" style="867" customWidth="1"/>
    <col min="1542" max="1542" width="34.42578125" style="867" customWidth="1"/>
    <col min="1543" max="1543" width="14.28515625" style="867" customWidth="1"/>
    <col min="1544" max="1544" width="14.42578125" style="867" customWidth="1"/>
    <col min="1545" max="1545" width="13.28515625" style="867" customWidth="1"/>
    <col min="1546" max="1546" width="12.140625" style="867" customWidth="1"/>
    <col min="1547" max="1547" width="14.140625" style="867" customWidth="1"/>
    <col min="1548" max="1548" width="10.140625" style="867" customWidth="1"/>
    <col min="1549" max="1549" width="11.28515625" style="867" customWidth="1"/>
    <col min="1550" max="1550" width="8.7109375" style="867" customWidth="1"/>
    <col min="1551" max="1553" width="11.42578125" style="867" customWidth="1"/>
    <col min="1554" max="1554" width="15" style="867" customWidth="1"/>
    <col min="1555" max="1792" width="7.85546875" style="867"/>
    <col min="1793" max="1793" width="2.7109375" style="867" customWidth="1"/>
    <col min="1794" max="1794" width="1.140625" style="867" customWidth="1"/>
    <col min="1795" max="1795" width="1.5703125" style="867" customWidth="1"/>
    <col min="1796" max="1796" width="2.5703125" style="867" customWidth="1"/>
    <col min="1797" max="1797" width="3" style="867" customWidth="1"/>
    <col min="1798" max="1798" width="34.42578125" style="867" customWidth="1"/>
    <col min="1799" max="1799" width="14.28515625" style="867" customWidth="1"/>
    <col min="1800" max="1800" width="14.42578125" style="867" customWidth="1"/>
    <col min="1801" max="1801" width="13.28515625" style="867" customWidth="1"/>
    <col min="1802" max="1802" width="12.140625" style="867" customWidth="1"/>
    <col min="1803" max="1803" width="14.140625" style="867" customWidth="1"/>
    <col min="1804" max="1804" width="10.140625" style="867" customWidth="1"/>
    <col min="1805" max="1805" width="11.28515625" style="867" customWidth="1"/>
    <col min="1806" max="1806" width="8.7109375" style="867" customWidth="1"/>
    <col min="1807" max="1809" width="11.42578125" style="867" customWidth="1"/>
    <col min="1810" max="1810" width="15" style="867" customWidth="1"/>
    <col min="1811" max="2048" width="7.85546875" style="867"/>
    <col min="2049" max="2049" width="2.7109375" style="867" customWidth="1"/>
    <col min="2050" max="2050" width="1.140625" style="867" customWidth="1"/>
    <col min="2051" max="2051" width="1.5703125" style="867" customWidth="1"/>
    <col min="2052" max="2052" width="2.5703125" style="867" customWidth="1"/>
    <col min="2053" max="2053" width="3" style="867" customWidth="1"/>
    <col min="2054" max="2054" width="34.42578125" style="867" customWidth="1"/>
    <col min="2055" max="2055" width="14.28515625" style="867" customWidth="1"/>
    <col min="2056" max="2056" width="14.42578125" style="867" customWidth="1"/>
    <col min="2057" max="2057" width="13.28515625" style="867" customWidth="1"/>
    <col min="2058" max="2058" width="12.140625" style="867" customWidth="1"/>
    <col min="2059" max="2059" width="14.140625" style="867" customWidth="1"/>
    <col min="2060" max="2060" width="10.140625" style="867" customWidth="1"/>
    <col min="2061" max="2061" width="11.28515625" style="867" customWidth="1"/>
    <col min="2062" max="2062" width="8.7109375" style="867" customWidth="1"/>
    <col min="2063" max="2065" width="11.42578125" style="867" customWidth="1"/>
    <col min="2066" max="2066" width="15" style="867" customWidth="1"/>
    <col min="2067" max="2304" width="7.85546875" style="867"/>
    <col min="2305" max="2305" width="2.7109375" style="867" customWidth="1"/>
    <col min="2306" max="2306" width="1.140625" style="867" customWidth="1"/>
    <col min="2307" max="2307" width="1.5703125" style="867" customWidth="1"/>
    <col min="2308" max="2308" width="2.5703125" style="867" customWidth="1"/>
    <col min="2309" max="2309" width="3" style="867" customWidth="1"/>
    <col min="2310" max="2310" width="34.42578125" style="867" customWidth="1"/>
    <col min="2311" max="2311" width="14.28515625" style="867" customWidth="1"/>
    <col min="2312" max="2312" width="14.42578125" style="867" customWidth="1"/>
    <col min="2313" max="2313" width="13.28515625" style="867" customWidth="1"/>
    <col min="2314" max="2314" width="12.140625" style="867" customWidth="1"/>
    <col min="2315" max="2315" width="14.140625" style="867" customWidth="1"/>
    <col min="2316" max="2316" width="10.140625" style="867" customWidth="1"/>
    <col min="2317" max="2317" width="11.28515625" style="867" customWidth="1"/>
    <col min="2318" max="2318" width="8.7109375" style="867" customWidth="1"/>
    <col min="2319" max="2321" width="11.42578125" style="867" customWidth="1"/>
    <col min="2322" max="2322" width="15" style="867" customWidth="1"/>
    <col min="2323" max="2560" width="7.85546875" style="867"/>
    <col min="2561" max="2561" width="2.7109375" style="867" customWidth="1"/>
    <col min="2562" max="2562" width="1.140625" style="867" customWidth="1"/>
    <col min="2563" max="2563" width="1.5703125" style="867" customWidth="1"/>
    <col min="2564" max="2564" width="2.5703125" style="867" customWidth="1"/>
    <col min="2565" max="2565" width="3" style="867" customWidth="1"/>
    <col min="2566" max="2566" width="34.42578125" style="867" customWidth="1"/>
    <col min="2567" max="2567" width="14.28515625" style="867" customWidth="1"/>
    <col min="2568" max="2568" width="14.42578125" style="867" customWidth="1"/>
    <col min="2569" max="2569" width="13.28515625" style="867" customWidth="1"/>
    <col min="2570" max="2570" width="12.140625" style="867" customWidth="1"/>
    <col min="2571" max="2571" width="14.140625" style="867" customWidth="1"/>
    <col min="2572" max="2572" width="10.140625" style="867" customWidth="1"/>
    <col min="2573" max="2573" width="11.28515625" style="867" customWidth="1"/>
    <col min="2574" max="2574" width="8.7109375" style="867" customWidth="1"/>
    <col min="2575" max="2577" width="11.42578125" style="867" customWidth="1"/>
    <col min="2578" max="2578" width="15" style="867" customWidth="1"/>
    <col min="2579" max="2816" width="7.85546875" style="867"/>
    <col min="2817" max="2817" width="2.7109375" style="867" customWidth="1"/>
    <col min="2818" max="2818" width="1.140625" style="867" customWidth="1"/>
    <col min="2819" max="2819" width="1.5703125" style="867" customWidth="1"/>
    <col min="2820" max="2820" width="2.5703125" style="867" customWidth="1"/>
    <col min="2821" max="2821" width="3" style="867" customWidth="1"/>
    <col min="2822" max="2822" width="34.42578125" style="867" customWidth="1"/>
    <col min="2823" max="2823" width="14.28515625" style="867" customWidth="1"/>
    <col min="2824" max="2824" width="14.42578125" style="867" customWidth="1"/>
    <col min="2825" max="2825" width="13.28515625" style="867" customWidth="1"/>
    <col min="2826" max="2826" width="12.140625" style="867" customWidth="1"/>
    <col min="2827" max="2827" width="14.140625" style="867" customWidth="1"/>
    <col min="2828" max="2828" width="10.140625" style="867" customWidth="1"/>
    <col min="2829" max="2829" width="11.28515625" style="867" customWidth="1"/>
    <col min="2830" max="2830" width="8.7109375" style="867" customWidth="1"/>
    <col min="2831" max="2833" width="11.42578125" style="867" customWidth="1"/>
    <col min="2834" max="2834" width="15" style="867" customWidth="1"/>
    <col min="2835" max="3072" width="7.85546875" style="867"/>
    <col min="3073" max="3073" width="2.7109375" style="867" customWidth="1"/>
    <col min="3074" max="3074" width="1.140625" style="867" customWidth="1"/>
    <col min="3075" max="3075" width="1.5703125" style="867" customWidth="1"/>
    <col min="3076" max="3076" width="2.5703125" style="867" customWidth="1"/>
    <col min="3077" max="3077" width="3" style="867" customWidth="1"/>
    <col min="3078" max="3078" width="34.42578125" style="867" customWidth="1"/>
    <col min="3079" max="3079" width="14.28515625" style="867" customWidth="1"/>
    <col min="3080" max="3080" width="14.42578125" style="867" customWidth="1"/>
    <col min="3081" max="3081" width="13.28515625" style="867" customWidth="1"/>
    <col min="3082" max="3082" width="12.140625" style="867" customWidth="1"/>
    <col min="3083" max="3083" width="14.140625" style="867" customWidth="1"/>
    <col min="3084" max="3084" width="10.140625" style="867" customWidth="1"/>
    <col min="3085" max="3085" width="11.28515625" style="867" customWidth="1"/>
    <col min="3086" max="3086" width="8.7109375" style="867" customWidth="1"/>
    <col min="3087" max="3089" width="11.42578125" style="867" customWidth="1"/>
    <col min="3090" max="3090" width="15" style="867" customWidth="1"/>
    <col min="3091" max="3328" width="7.85546875" style="867"/>
    <col min="3329" max="3329" width="2.7109375" style="867" customWidth="1"/>
    <col min="3330" max="3330" width="1.140625" style="867" customWidth="1"/>
    <col min="3331" max="3331" width="1.5703125" style="867" customWidth="1"/>
    <col min="3332" max="3332" width="2.5703125" style="867" customWidth="1"/>
    <col min="3333" max="3333" width="3" style="867" customWidth="1"/>
    <col min="3334" max="3334" width="34.42578125" style="867" customWidth="1"/>
    <col min="3335" max="3335" width="14.28515625" style="867" customWidth="1"/>
    <col min="3336" max="3336" width="14.42578125" style="867" customWidth="1"/>
    <col min="3337" max="3337" width="13.28515625" style="867" customWidth="1"/>
    <col min="3338" max="3338" width="12.140625" style="867" customWidth="1"/>
    <col min="3339" max="3339" width="14.140625" style="867" customWidth="1"/>
    <col min="3340" max="3340" width="10.140625" style="867" customWidth="1"/>
    <col min="3341" max="3341" width="11.28515625" style="867" customWidth="1"/>
    <col min="3342" max="3342" width="8.7109375" style="867" customWidth="1"/>
    <col min="3343" max="3345" width="11.42578125" style="867" customWidth="1"/>
    <col min="3346" max="3346" width="15" style="867" customWidth="1"/>
    <col min="3347" max="3584" width="7.85546875" style="867"/>
    <col min="3585" max="3585" width="2.7109375" style="867" customWidth="1"/>
    <col min="3586" max="3586" width="1.140625" style="867" customWidth="1"/>
    <col min="3587" max="3587" width="1.5703125" style="867" customWidth="1"/>
    <col min="3588" max="3588" width="2.5703125" style="867" customWidth="1"/>
    <col min="3589" max="3589" width="3" style="867" customWidth="1"/>
    <col min="3590" max="3590" width="34.42578125" style="867" customWidth="1"/>
    <col min="3591" max="3591" width="14.28515625" style="867" customWidth="1"/>
    <col min="3592" max="3592" width="14.42578125" style="867" customWidth="1"/>
    <col min="3593" max="3593" width="13.28515625" style="867" customWidth="1"/>
    <col min="3594" max="3594" width="12.140625" style="867" customWidth="1"/>
    <col min="3595" max="3595" width="14.140625" style="867" customWidth="1"/>
    <col min="3596" max="3596" width="10.140625" style="867" customWidth="1"/>
    <col min="3597" max="3597" width="11.28515625" style="867" customWidth="1"/>
    <col min="3598" max="3598" width="8.7109375" style="867" customWidth="1"/>
    <col min="3599" max="3601" width="11.42578125" style="867" customWidth="1"/>
    <col min="3602" max="3602" width="15" style="867" customWidth="1"/>
    <col min="3603" max="3840" width="7.85546875" style="867"/>
    <col min="3841" max="3841" width="2.7109375" style="867" customWidth="1"/>
    <col min="3842" max="3842" width="1.140625" style="867" customWidth="1"/>
    <col min="3843" max="3843" width="1.5703125" style="867" customWidth="1"/>
    <col min="3844" max="3844" width="2.5703125" style="867" customWidth="1"/>
    <col min="3845" max="3845" width="3" style="867" customWidth="1"/>
    <col min="3846" max="3846" width="34.42578125" style="867" customWidth="1"/>
    <col min="3847" max="3847" width="14.28515625" style="867" customWidth="1"/>
    <col min="3848" max="3848" width="14.42578125" style="867" customWidth="1"/>
    <col min="3849" max="3849" width="13.28515625" style="867" customWidth="1"/>
    <col min="3850" max="3850" width="12.140625" style="867" customWidth="1"/>
    <col min="3851" max="3851" width="14.140625" style="867" customWidth="1"/>
    <col min="3852" max="3852" width="10.140625" style="867" customWidth="1"/>
    <col min="3853" max="3853" width="11.28515625" style="867" customWidth="1"/>
    <col min="3854" max="3854" width="8.7109375" style="867" customWidth="1"/>
    <col min="3855" max="3857" width="11.42578125" style="867" customWidth="1"/>
    <col min="3858" max="3858" width="15" style="867" customWidth="1"/>
    <col min="3859" max="4096" width="7.85546875" style="867"/>
    <col min="4097" max="4097" width="2.7109375" style="867" customWidth="1"/>
    <col min="4098" max="4098" width="1.140625" style="867" customWidth="1"/>
    <col min="4099" max="4099" width="1.5703125" style="867" customWidth="1"/>
    <col min="4100" max="4100" width="2.5703125" style="867" customWidth="1"/>
    <col min="4101" max="4101" width="3" style="867" customWidth="1"/>
    <col min="4102" max="4102" width="34.42578125" style="867" customWidth="1"/>
    <col min="4103" max="4103" width="14.28515625" style="867" customWidth="1"/>
    <col min="4104" max="4104" width="14.42578125" style="867" customWidth="1"/>
    <col min="4105" max="4105" width="13.28515625" style="867" customWidth="1"/>
    <col min="4106" max="4106" width="12.140625" style="867" customWidth="1"/>
    <col min="4107" max="4107" width="14.140625" style="867" customWidth="1"/>
    <col min="4108" max="4108" width="10.140625" style="867" customWidth="1"/>
    <col min="4109" max="4109" width="11.28515625" style="867" customWidth="1"/>
    <col min="4110" max="4110" width="8.7109375" style="867" customWidth="1"/>
    <col min="4111" max="4113" width="11.42578125" style="867" customWidth="1"/>
    <col min="4114" max="4114" width="15" style="867" customWidth="1"/>
    <col min="4115" max="4352" width="7.85546875" style="867"/>
    <col min="4353" max="4353" width="2.7109375" style="867" customWidth="1"/>
    <col min="4354" max="4354" width="1.140625" style="867" customWidth="1"/>
    <col min="4355" max="4355" width="1.5703125" style="867" customWidth="1"/>
    <col min="4356" max="4356" width="2.5703125" style="867" customWidth="1"/>
    <col min="4357" max="4357" width="3" style="867" customWidth="1"/>
    <col min="4358" max="4358" width="34.42578125" style="867" customWidth="1"/>
    <col min="4359" max="4359" width="14.28515625" style="867" customWidth="1"/>
    <col min="4360" max="4360" width="14.42578125" style="867" customWidth="1"/>
    <col min="4361" max="4361" width="13.28515625" style="867" customWidth="1"/>
    <col min="4362" max="4362" width="12.140625" style="867" customWidth="1"/>
    <col min="4363" max="4363" width="14.140625" style="867" customWidth="1"/>
    <col min="4364" max="4364" width="10.140625" style="867" customWidth="1"/>
    <col min="4365" max="4365" width="11.28515625" style="867" customWidth="1"/>
    <col min="4366" max="4366" width="8.7109375" style="867" customWidth="1"/>
    <col min="4367" max="4369" width="11.42578125" style="867" customWidth="1"/>
    <col min="4370" max="4370" width="15" style="867" customWidth="1"/>
    <col min="4371" max="4608" width="7.85546875" style="867"/>
    <col min="4609" max="4609" width="2.7109375" style="867" customWidth="1"/>
    <col min="4610" max="4610" width="1.140625" style="867" customWidth="1"/>
    <col min="4611" max="4611" width="1.5703125" style="867" customWidth="1"/>
    <col min="4612" max="4612" width="2.5703125" style="867" customWidth="1"/>
    <col min="4613" max="4613" width="3" style="867" customWidth="1"/>
    <col min="4614" max="4614" width="34.42578125" style="867" customWidth="1"/>
    <col min="4615" max="4615" width="14.28515625" style="867" customWidth="1"/>
    <col min="4616" max="4616" width="14.42578125" style="867" customWidth="1"/>
    <col min="4617" max="4617" width="13.28515625" style="867" customWidth="1"/>
    <col min="4618" max="4618" width="12.140625" style="867" customWidth="1"/>
    <col min="4619" max="4619" width="14.140625" style="867" customWidth="1"/>
    <col min="4620" max="4620" width="10.140625" style="867" customWidth="1"/>
    <col min="4621" max="4621" width="11.28515625" style="867" customWidth="1"/>
    <col min="4622" max="4622" width="8.7109375" style="867" customWidth="1"/>
    <col min="4623" max="4625" width="11.42578125" style="867" customWidth="1"/>
    <col min="4626" max="4626" width="15" style="867" customWidth="1"/>
    <col min="4627" max="4864" width="7.85546875" style="867"/>
    <col min="4865" max="4865" width="2.7109375" style="867" customWidth="1"/>
    <col min="4866" max="4866" width="1.140625" style="867" customWidth="1"/>
    <col min="4867" max="4867" width="1.5703125" style="867" customWidth="1"/>
    <col min="4868" max="4868" width="2.5703125" style="867" customWidth="1"/>
    <col min="4869" max="4869" width="3" style="867" customWidth="1"/>
    <col min="4870" max="4870" width="34.42578125" style="867" customWidth="1"/>
    <col min="4871" max="4871" width="14.28515625" style="867" customWidth="1"/>
    <col min="4872" max="4872" width="14.42578125" style="867" customWidth="1"/>
    <col min="4873" max="4873" width="13.28515625" style="867" customWidth="1"/>
    <col min="4874" max="4874" width="12.140625" style="867" customWidth="1"/>
    <col min="4875" max="4875" width="14.140625" style="867" customWidth="1"/>
    <col min="4876" max="4876" width="10.140625" style="867" customWidth="1"/>
    <col min="4877" max="4877" width="11.28515625" style="867" customWidth="1"/>
    <col min="4878" max="4878" width="8.7109375" style="867" customWidth="1"/>
    <col min="4879" max="4881" width="11.42578125" style="867" customWidth="1"/>
    <col min="4882" max="4882" width="15" style="867" customWidth="1"/>
    <col min="4883" max="5120" width="7.85546875" style="867"/>
    <col min="5121" max="5121" width="2.7109375" style="867" customWidth="1"/>
    <col min="5122" max="5122" width="1.140625" style="867" customWidth="1"/>
    <col min="5123" max="5123" width="1.5703125" style="867" customWidth="1"/>
    <col min="5124" max="5124" width="2.5703125" style="867" customWidth="1"/>
    <col min="5125" max="5125" width="3" style="867" customWidth="1"/>
    <col min="5126" max="5126" width="34.42578125" style="867" customWidth="1"/>
    <col min="5127" max="5127" width="14.28515625" style="867" customWidth="1"/>
    <col min="5128" max="5128" width="14.42578125" style="867" customWidth="1"/>
    <col min="5129" max="5129" width="13.28515625" style="867" customWidth="1"/>
    <col min="5130" max="5130" width="12.140625" style="867" customWidth="1"/>
    <col min="5131" max="5131" width="14.140625" style="867" customWidth="1"/>
    <col min="5132" max="5132" width="10.140625" style="867" customWidth="1"/>
    <col min="5133" max="5133" width="11.28515625" style="867" customWidth="1"/>
    <col min="5134" max="5134" width="8.7109375" style="867" customWidth="1"/>
    <col min="5135" max="5137" width="11.42578125" style="867" customWidth="1"/>
    <col min="5138" max="5138" width="15" style="867" customWidth="1"/>
    <col min="5139" max="5376" width="7.85546875" style="867"/>
    <col min="5377" max="5377" width="2.7109375" style="867" customWidth="1"/>
    <col min="5378" max="5378" width="1.140625" style="867" customWidth="1"/>
    <col min="5379" max="5379" width="1.5703125" style="867" customWidth="1"/>
    <col min="5380" max="5380" width="2.5703125" style="867" customWidth="1"/>
    <col min="5381" max="5381" width="3" style="867" customWidth="1"/>
    <col min="5382" max="5382" width="34.42578125" style="867" customWidth="1"/>
    <col min="5383" max="5383" width="14.28515625" style="867" customWidth="1"/>
    <col min="5384" max="5384" width="14.42578125" style="867" customWidth="1"/>
    <col min="5385" max="5385" width="13.28515625" style="867" customWidth="1"/>
    <col min="5386" max="5386" width="12.140625" style="867" customWidth="1"/>
    <col min="5387" max="5387" width="14.140625" style="867" customWidth="1"/>
    <col min="5388" max="5388" width="10.140625" style="867" customWidth="1"/>
    <col min="5389" max="5389" width="11.28515625" style="867" customWidth="1"/>
    <col min="5390" max="5390" width="8.7109375" style="867" customWidth="1"/>
    <col min="5391" max="5393" width="11.42578125" style="867" customWidth="1"/>
    <col min="5394" max="5394" width="15" style="867" customWidth="1"/>
    <col min="5395" max="5632" width="7.85546875" style="867"/>
    <col min="5633" max="5633" width="2.7109375" style="867" customWidth="1"/>
    <col min="5634" max="5634" width="1.140625" style="867" customWidth="1"/>
    <col min="5635" max="5635" width="1.5703125" style="867" customWidth="1"/>
    <col min="5636" max="5636" width="2.5703125" style="867" customWidth="1"/>
    <col min="5637" max="5637" width="3" style="867" customWidth="1"/>
    <col min="5638" max="5638" width="34.42578125" style="867" customWidth="1"/>
    <col min="5639" max="5639" width="14.28515625" style="867" customWidth="1"/>
    <col min="5640" max="5640" width="14.42578125" style="867" customWidth="1"/>
    <col min="5641" max="5641" width="13.28515625" style="867" customWidth="1"/>
    <col min="5642" max="5642" width="12.140625" style="867" customWidth="1"/>
    <col min="5643" max="5643" width="14.140625" style="867" customWidth="1"/>
    <col min="5644" max="5644" width="10.140625" style="867" customWidth="1"/>
    <col min="5645" max="5645" width="11.28515625" style="867" customWidth="1"/>
    <col min="5646" max="5646" width="8.7109375" style="867" customWidth="1"/>
    <col min="5647" max="5649" width="11.42578125" style="867" customWidth="1"/>
    <col min="5650" max="5650" width="15" style="867" customWidth="1"/>
    <col min="5651" max="5888" width="7.85546875" style="867"/>
    <col min="5889" max="5889" width="2.7109375" style="867" customWidth="1"/>
    <col min="5890" max="5890" width="1.140625" style="867" customWidth="1"/>
    <col min="5891" max="5891" width="1.5703125" style="867" customWidth="1"/>
    <col min="5892" max="5892" width="2.5703125" style="867" customWidth="1"/>
    <col min="5893" max="5893" width="3" style="867" customWidth="1"/>
    <col min="5894" max="5894" width="34.42578125" style="867" customWidth="1"/>
    <col min="5895" max="5895" width="14.28515625" style="867" customWidth="1"/>
    <col min="5896" max="5896" width="14.42578125" style="867" customWidth="1"/>
    <col min="5897" max="5897" width="13.28515625" style="867" customWidth="1"/>
    <col min="5898" max="5898" width="12.140625" style="867" customWidth="1"/>
    <col min="5899" max="5899" width="14.140625" style="867" customWidth="1"/>
    <col min="5900" max="5900" width="10.140625" style="867" customWidth="1"/>
    <col min="5901" max="5901" width="11.28515625" style="867" customWidth="1"/>
    <col min="5902" max="5902" width="8.7109375" style="867" customWidth="1"/>
    <col min="5903" max="5905" width="11.42578125" style="867" customWidth="1"/>
    <col min="5906" max="5906" width="15" style="867" customWidth="1"/>
    <col min="5907" max="6144" width="7.85546875" style="867"/>
    <col min="6145" max="6145" width="2.7109375" style="867" customWidth="1"/>
    <col min="6146" max="6146" width="1.140625" style="867" customWidth="1"/>
    <col min="6147" max="6147" width="1.5703125" style="867" customWidth="1"/>
    <col min="6148" max="6148" width="2.5703125" style="867" customWidth="1"/>
    <col min="6149" max="6149" width="3" style="867" customWidth="1"/>
    <col min="6150" max="6150" width="34.42578125" style="867" customWidth="1"/>
    <col min="6151" max="6151" width="14.28515625" style="867" customWidth="1"/>
    <col min="6152" max="6152" width="14.42578125" style="867" customWidth="1"/>
    <col min="6153" max="6153" width="13.28515625" style="867" customWidth="1"/>
    <col min="6154" max="6154" width="12.140625" style="867" customWidth="1"/>
    <col min="6155" max="6155" width="14.140625" style="867" customWidth="1"/>
    <col min="6156" max="6156" width="10.140625" style="867" customWidth="1"/>
    <col min="6157" max="6157" width="11.28515625" style="867" customWidth="1"/>
    <col min="6158" max="6158" width="8.7109375" style="867" customWidth="1"/>
    <col min="6159" max="6161" width="11.42578125" style="867" customWidth="1"/>
    <col min="6162" max="6162" width="15" style="867" customWidth="1"/>
    <col min="6163" max="6400" width="7.85546875" style="867"/>
    <col min="6401" max="6401" width="2.7109375" style="867" customWidth="1"/>
    <col min="6402" max="6402" width="1.140625" style="867" customWidth="1"/>
    <col min="6403" max="6403" width="1.5703125" style="867" customWidth="1"/>
    <col min="6404" max="6404" width="2.5703125" style="867" customWidth="1"/>
    <col min="6405" max="6405" width="3" style="867" customWidth="1"/>
    <col min="6406" max="6406" width="34.42578125" style="867" customWidth="1"/>
    <col min="6407" max="6407" width="14.28515625" style="867" customWidth="1"/>
    <col min="6408" max="6408" width="14.42578125" style="867" customWidth="1"/>
    <col min="6409" max="6409" width="13.28515625" style="867" customWidth="1"/>
    <col min="6410" max="6410" width="12.140625" style="867" customWidth="1"/>
    <col min="6411" max="6411" width="14.140625" style="867" customWidth="1"/>
    <col min="6412" max="6412" width="10.140625" style="867" customWidth="1"/>
    <col min="6413" max="6413" width="11.28515625" style="867" customWidth="1"/>
    <col min="6414" max="6414" width="8.7109375" style="867" customWidth="1"/>
    <col min="6415" max="6417" width="11.42578125" style="867" customWidth="1"/>
    <col min="6418" max="6418" width="15" style="867" customWidth="1"/>
    <col min="6419" max="6656" width="7.85546875" style="867"/>
    <col min="6657" max="6657" width="2.7109375" style="867" customWidth="1"/>
    <col min="6658" max="6658" width="1.140625" style="867" customWidth="1"/>
    <col min="6659" max="6659" width="1.5703125" style="867" customWidth="1"/>
    <col min="6660" max="6660" width="2.5703125" style="867" customWidth="1"/>
    <col min="6661" max="6661" width="3" style="867" customWidth="1"/>
    <col min="6662" max="6662" width="34.42578125" style="867" customWidth="1"/>
    <col min="6663" max="6663" width="14.28515625" style="867" customWidth="1"/>
    <col min="6664" max="6664" width="14.42578125" style="867" customWidth="1"/>
    <col min="6665" max="6665" width="13.28515625" style="867" customWidth="1"/>
    <col min="6666" max="6666" width="12.140625" style="867" customWidth="1"/>
    <col min="6667" max="6667" width="14.140625" style="867" customWidth="1"/>
    <col min="6668" max="6668" width="10.140625" style="867" customWidth="1"/>
    <col min="6669" max="6669" width="11.28515625" style="867" customWidth="1"/>
    <col min="6670" max="6670" width="8.7109375" style="867" customWidth="1"/>
    <col min="6671" max="6673" width="11.42578125" style="867" customWidth="1"/>
    <col min="6674" max="6674" width="15" style="867" customWidth="1"/>
    <col min="6675" max="6912" width="7.85546875" style="867"/>
    <col min="6913" max="6913" width="2.7109375" style="867" customWidth="1"/>
    <col min="6914" max="6914" width="1.140625" style="867" customWidth="1"/>
    <col min="6915" max="6915" width="1.5703125" style="867" customWidth="1"/>
    <col min="6916" max="6916" width="2.5703125" style="867" customWidth="1"/>
    <col min="6917" max="6917" width="3" style="867" customWidth="1"/>
    <col min="6918" max="6918" width="34.42578125" style="867" customWidth="1"/>
    <col min="6919" max="6919" width="14.28515625" style="867" customWidth="1"/>
    <col min="6920" max="6920" width="14.42578125" style="867" customWidth="1"/>
    <col min="6921" max="6921" width="13.28515625" style="867" customWidth="1"/>
    <col min="6922" max="6922" width="12.140625" style="867" customWidth="1"/>
    <col min="6923" max="6923" width="14.140625" style="867" customWidth="1"/>
    <col min="6924" max="6924" width="10.140625" style="867" customWidth="1"/>
    <col min="6925" max="6925" width="11.28515625" style="867" customWidth="1"/>
    <col min="6926" max="6926" width="8.7109375" style="867" customWidth="1"/>
    <col min="6927" max="6929" width="11.42578125" style="867" customWidth="1"/>
    <col min="6930" max="6930" width="15" style="867" customWidth="1"/>
    <col min="6931" max="7168" width="7.85546875" style="867"/>
    <col min="7169" max="7169" width="2.7109375" style="867" customWidth="1"/>
    <col min="7170" max="7170" width="1.140625" style="867" customWidth="1"/>
    <col min="7171" max="7171" width="1.5703125" style="867" customWidth="1"/>
    <col min="7172" max="7172" width="2.5703125" style="867" customWidth="1"/>
    <col min="7173" max="7173" width="3" style="867" customWidth="1"/>
    <col min="7174" max="7174" width="34.42578125" style="867" customWidth="1"/>
    <col min="7175" max="7175" width="14.28515625" style="867" customWidth="1"/>
    <col min="7176" max="7176" width="14.42578125" style="867" customWidth="1"/>
    <col min="7177" max="7177" width="13.28515625" style="867" customWidth="1"/>
    <col min="7178" max="7178" width="12.140625" style="867" customWidth="1"/>
    <col min="7179" max="7179" width="14.140625" style="867" customWidth="1"/>
    <col min="7180" max="7180" width="10.140625" style="867" customWidth="1"/>
    <col min="7181" max="7181" width="11.28515625" style="867" customWidth="1"/>
    <col min="7182" max="7182" width="8.7109375" style="867" customWidth="1"/>
    <col min="7183" max="7185" width="11.42578125" style="867" customWidth="1"/>
    <col min="7186" max="7186" width="15" style="867" customWidth="1"/>
    <col min="7187" max="7424" width="7.85546875" style="867"/>
    <col min="7425" max="7425" width="2.7109375" style="867" customWidth="1"/>
    <col min="7426" max="7426" width="1.140625" style="867" customWidth="1"/>
    <col min="7427" max="7427" width="1.5703125" style="867" customWidth="1"/>
    <col min="7428" max="7428" width="2.5703125" style="867" customWidth="1"/>
    <col min="7429" max="7429" width="3" style="867" customWidth="1"/>
    <col min="7430" max="7430" width="34.42578125" style="867" customWidth="1"/>
    <col min="7431" max="7431" width="14.28515625" style="867" customWidth="1"/>
    <col min="7432" max="7432" width="14.42578125" style="867" customWidth="1"/>
    <col min="7433" max="7433" width="13.28515625" style="867" customWidth="1"/>
    <col min="7434" max="7434" width="12.140625" style="867" customWidth="1"/>
    <col min="7435" max="7435" width="14.140625" style="867" customWidth="1"/>
    <col min="7436" max="7436" width="10.140625" style="867" customWidth="1"/>
    <col min="7437" max="7437" width="11.28515625" style="867" customWidth="1"/>
    <col min="7438" max="7438" width="8.7109375" style="867" customWidth="1"/>
    <col min="7439" max="7441" width="11.42578125" style="867" customWidth="1"/>
    <col min="7442" max="7442" width="15" style="867" customWidth="1"/>
    <col min="7443" max="7680" width="7.85546875" style="867"/>
    <col min="7681" max="7681" width="2.7109375" style="867" customWidth="1"/>
    <col min="7682" max="7682" width="1.140625" style="867" customWidth="1"/>
    <col min="7683" max="7683" width="1.5703125" style="867" customWidth="1"/>
    <col min="7684" max="7684" width="2.5703125" style="867" customWidth="1"/>
    <col min="7685" max="7685" width="3" style="867" customWidth="1"/>
    <col min="7686" max="7686" width="34.42578125" style="867" customWidth="1"/>
    <col min="7687" max="7687" width="14.28515625" style="867" customWidth="1"/>
    <col min="7688" max="7688" width="14.42578125" style="867" customWidth="1"/>
    <col min="7689" max="7689" width="13.28515625" style="867" customWidth="1"/>
    <col min="7690" max="7690" width="12.140625" style="867" customWidth="1"/>
    <col min="7691" max="7691" width="14.140625" style="867" customWidth="1"/>
    <col min="7692" max="7692" width="10.140625" style="867" customWidth="1"/>
    <col min="7693" max="7693" width="11.28515625" style="867" customWidth="1"/>
    <col min="7694" max="7694" width="8.7109375" style="867" customWidth="1"/>
    <col min="7695" max="7697" width="11.42578125" style="867" customWidth="1"/>
    <col min="7698" max="7698" width="15" style="867" customWidth="1"/>
    <col min="7699" max="7936" width="7.85546875" style="867"/>
    <col min="7937" max="7937" width="2.7109375" style="867" customWidth="1"/>
    <col min="7938" max="7938" width="1.140625" style="867" customWidth="1"/>
    <col min="7939" max="7939" width="1.5703125" style="867" customWidth="1"/>
    <col min="7940" max="7940" width="2.5703125" style="867" customWidth="1"/>
    <col min="7941" max="7941" width="3" style="867" customWidth="1"/>
    <col min="7942" max="7942" width="34.42578125" style="867" customWidth="1"/>
    <col min="7943" max="7943" width="14.28515625" style="867" customWidth="1"/>
    <col min="7944" max="7944" width="14.42578125" style="867" customWidth="1"/>
    <col min="7945" max="7945" width="13.28515625" style="867" customWidth="1"/>
    <col min="7946" max="7946" width="12.140625" style="867" customWidth="1"/>
    <col min="7947" max="7947" width="14.140625" style="867" customWidth="1"/>
    <col min="7948" max="7948" width="10.140625" style="867" customWidth="1"/>
    <col min="7949" max="7949" width="11.28515625" style="867" customWidth="1"/>
    <col min="7950" max="7950" width="8.7109375" style="867" customWidth="1"/>
    <col min="7951" max="7953" width="11.42578125" style="867" customWidth="1"/>
    <col min="7954" max="7954" width="15" style="867" customWidth="1"/>
    <col min="7955" max="8192" width="7.85546875" style="867"/>
    <col min="8193" max="8193" width="2.7109375" style="867" customWidth="1"/>
    <col min="8194" max="8194" width="1.140625" style="867" customWidth="1"/>
    <col min="8195" max="8195" width="1.5703125" style="867" customWidth="1"/>
    <col min="8196" max="8196" width="2.5703125" style="867" customWidth="1"/>
    <col min="8197" max="8197" width="3" style="867" customWidth="1"/>
    <col min="8198" max="8198" width="34.42578125" style="867" customWidth="1"/>
    <col min="8199" max="8199" width="14.28515625" style="867" customWidth="1"/>
    <col min="8200" max="8200" width="14.42578125" style="867" customWidth="1"/>
    <col min="8201" max="8201" width="13.28515625" style="867" customWidth="1"/>
    <col min="8202" max="8202" width="12.140625" style="867" customWidth="1"/>
    <col min="8203" max="8203" width="14.140625" style="867" customWidth="1"/>
    <col min="8204" max="8204" width="10.140625" style="867" customWidth="1"/>
    <col min="8205" max="8205" width="11.28515625" style="867" customWidth="1"/>
    <col min="8206" max="8206" width="8.7109375" style="867" customWidth="1"/>
    <col min="8207" max="8209" width="11.42578125" style="867" customWidth="1"/>
    <col min="8210" max="8210" width="15" style="867" customWidth="1"/>
    <col min="8211" max="8448" width="7.85546875" style="867"/>
    <col min="8449" max="8449" width="2.7109375" style="867" customWidth="1"/>
    <col min="8450" max="8450" width="1.140625" style="867" customWidth="1"/>
    <col min="8451" max="8451" width="1.5703125" style="867" customWidth="1"/>
    <col min="8452" max="8452" width="2.5703125" style="867" customWidth="1"/>
    <col min="8453" max="8453" width="3" style="867" customWidth="1"/>
    <col min="8454" max="8454" width="34.42578125" style="867" customWidth="1"/>
    <col min="8455" max="8455" width="14.28515625" style="867" customWidth="1"/>
    <col min="8456" max="8456" width="14.42578125" style="867" customWidth="1"/>
    <col min="8457" max="8457" width="13.28515625" style="867" customWidth="1"/>
    <col min="8458" max="8458" width="12.140625" style="867" customWidth="1"/>
    <col min="8459" max="8459" width="14.140625" style="867" customWidth="1"/>
    <col min="8460" max="8460" width="10.140625" style="867" customWidth="1"/>
    <col min="8461" max="8461" width="11.28515625" style="867" customWidth="1"/>
    <col min="8462" max="8462" width="8.7109375" style="867" customWidth="1"/>
    <col min="8463" max="8465" width="11.42578125" style="867" customWidth="1"/>
    <col min="8466" max="8466" width="15" style="867" customWidth="1"/>
    <col min="8467" max="8704" width="7.85546875" style="867"/>
    <col min="8705" max="8705" width="2.7109375" style="867" customWidth="1"/>
    <col min="8706" max="8706" width="1.140625" style="867" customWidth="1"/>
    <col min="8707" max="8707" width="1.5703125" style="867" customWidth="1"/>
    <col min="8708" max="8708" width="2.5703125" style="867" customWidth="1"/>
    <col min="8709" max="8709" width="3" style="867" customWidth="1"/>
    <col min="8710" max="8710" width="34.42578125" style="867" customWidth="1"/>
    <col min="8711" max="8711" width="14.28515625" style="867" customWidth="1"/>
    <col min="8712" max="8712" width="14.42578125" style="867" customWidth="1"/>
    <col min="8713" max="8713" width="13.28515625" style="867" customWidth="1"/>
    <col min="8714" max="8714" width="12.140625" style="867" customWidth="1"/>
    <col min="8715" max="8715" width="14.140625" style="867" customWidth="1"/>
    <col min="8716" max="8716" width="10.140625" style="867" customWidth="1"/>
    <col min="8717" max="8717" width="11.28515625" style="867" customWidth="1"/>
    <col min="8718" max="8718" width="8.7109375" style="867" customWidth="1"/>
    <col min="8719" max="8721" width="11.42578125" style="867" customWidth="1"/>
    <col min="8722" max="8722" width="15" style="867" customWidth="1"/>
    <col min="8723" max="8960" width="7.85546875" style="867"/>
    <col min="8961" max="8961" width="2.7109375" style="867" customWidth="1"/>
    <col min="8962" max="8962" width="1.140625" style="867" customWidth="1"/>
    <col min="8963" max="8963" width="1.5703125" style="867" customWidth="1"/>
    <col min="8964" max="8964" width="2.5703125" style="867" customWidth="1"/>
    <col min="8965" max="8965" width="3" style="867" customWidth="1"/>
    <col min="8966" max="8966" width="34.42578125" style="867" customWidth="1"/>
    <col min="8967" max="8967" width="14.28515625" style="867" customWidth="1"/>
    <col min="8968" max="8968" width="14.42578125" style="867" customWidth="1"/>
    <col min="8969" max="8969" width="13.28515625" style="867" customWidth="1"/>
    <col min="8970" max="8970" width="12.140625" style="867" customWidth="1"/>
    <col min="8971" max="8971" width="14.140625" style="867" customWidth="1"/>
    <col min="8972" max="8972" width="10.140625" style="867" customWidth="1"/>
    <col min="8973" max="8973" width="11.28515625" style="867" customWidth="1"/>
    <col min="8974" max="8974" width="8.7109375" style="867" customWidth="1"/>
    <col min="8975" max="8977" width="11.42578125" style="867" customWidth="1"/>
    <col min="8978" max="8978" width="15" style="867" customWidth="1"/>
    <col min="8979" max="9216" width="7.85546875" style="867"/>
    <col min="9217" max="9217" width="2.7109375" style="867" customWidth="1"/>
    <col min="9218" max="9218" width="1.140625" style="867" customWidth="1"/>
    <col min="9219" max="9219" width="1.5703125" style="867" customWidth="1"/>
    <col min="9220" max="9220" width="2.5703125" style="867" customWidth="1"/>
    <col min="9221" max="9221" width="3" style="867" customWidth="1"/>
    <col min="9222" max="9222" width="34.42578125" style="867" customWidth="1"/>
    <col min="9223" max="9223" width="14.28515625" style="867" customWidth="1"/>
    <col min="9224" max="9224" width="14.42578125" style="867" customWidth="1"/>
    <col min="9225" max="9225" width="13.28515625" style="867" customWidth="1"/>
    <col min="9226" max="9226" width="12.140625" style="867" customWidth="1"/>
    <col min="9227" max="9227" width="14.140625" style="867" customWidth="1"/>
    <col min="9228" max="9228" width="10.140625" style="867" customWidth="1"/>
    <col min="9229" max="9229" width="11.28515625" style="867" customWidth="1"/>
    <col min="9230" max="9230" width="8.7109375" style="867" customWidth="1"/>
    <col min="9231" max="9233" width="11.42578125" style="867" customWidth="1"/>
    <col min="9234" max="9234" width="15" style="867" customWidth="1"/>
    <col min="9235" max="9472" width="7.85546875" style="867"/>
    <col min="9473" max="9473" width="2.7109375" style="867" customWidth="1"/>
    <col min="9474" max="9474" width="1.140625" style="867" customWidth="1"/>
    <col min="9475" max="9475" width="1.5703125" style="867" customWidth="1"/>
    <col min="9476" max="9476" width="2.5703125" style="867" customWidth="1"/>
    <col min="9477" max="9477" width="3" style="867" customWidth="1"/>
    <col min="9478" max="9478" width="34.42578125" style="867" customWidth="1"/>
    <col min="9479" max="9479" width="14.28515625" style="867" customWidth="1"/>
    <col min="9480" max="9480" width="14.42578125" style="867" customWidth="1"/>
    <col min="9481" max="9481" width="13.28515625" style="867" customWidth="1"/>
    <col min="9482" max="9482" width="12.140625" style="867" customWidth="1"/>
    <col min="9483" max="9483" width="14.140625" style="867" customWidth="1"/>
    <col min="9484" max="9484" width="10.140625" style="867" customWidth="1"/>
    <col min="9485" max="9485" width="11.28515625" style="867" customWidth="1"/>
    <col min="9486" max="9486" width="8.7109375" style="867" customWidth="1"/>
    <col min="9487" max="9489" width="11.42578125" style="867" customWidth="1"/>
    <col min="9490" max="9490" width="15" style="867" customWidth="1"/>
    <col min="9491" max="9728" width="7.85546875" style="867"/>
    <col min="9729" max="9729" width="2.7109375" style="867" customWidth="1"/>
    <col min="9730" max="9730" width="1.140625" style="867" customWidth="1"/>
    <col min="9731" max="9731" width="1.5703125" style="867" customWidth="1"/>
    <col min="9732" max="9732" width="2.5703125" style="867" customWidth="1"/>
    <col min="9733" max="9733" width="3" style="867" customWidth="1"/>
    <col min="9734" max="9734" width="34.42578125" style="867" customWidth="1"/>
    <col min="9735" max="9735" width="14.28515625" style="867" customWidth="1"/>
    <col min="9736" max="9736" width="14.42578125" style="867" customWidth="1"/>
    <col min="9737" max="9737" width="13.28515625" style="867" customWidth="1"/>
    <col min="9738" max="9738" width="12.140625" style="867" customWidth="1"/>
    <col min="9739" max="9739" width="14.140625" style="867" customWidth="1"/>
    <col min="9740" max="9740" width="10.140625" style="867" customWidth="1"/>
    <col min="9741" max="9741" width="11.28515625" style="867" customWidth="1"/>
    <col min="9742" max="9742" width="8.7109375" style="867" customWidth="1"/>
    <col min="9743" max="9745" width="11.42578125" style="867" customWidth="1"/>
    <col min="9746" max="9746" width="15" style="867" customWidth="1"/>
    <col min="9747" max="9984" width="7.85546875" style="867"/>
    <col min="9985" max="9985" width="2.7109375" style="867" customWidth="1"/>
    <col min="9986" max="9986" width="1.140625" style="867" customWidth="1"/>
    <col min="9987" max="9987" width="1.5703125" style="867" customWidth="1"/>
    <col min="9988" max="9988" width="2.5703125" style="867" customWidth="1"/>
    <col min="9989" max="9989" width="3" style="867" customWidth="1"/>
    <col min="9990" max="9990" width="34.42578125" style="867" customWidth="1"/>
    <col min="9991" max="9991" width="14.28515625" style="867" customWidth="1"/>
    <col min="9992" max="9992" width="14.42578125" style="867" customWidth="1"/>
    <col min="9993" max="9993" width="13.28515625" style="867" customWidth="1"/>
    <col min="9994" max="9994" width="12.140625" style="867" customWidth="1"/>
    <col min="9995" max="9995" width="14.140625" style="867" customWidth="1"/>
    <col min="9996" max="9996" width="10.140625" style="867" customWidth="1"/>
    <col min="9997" max="9997" width="11.28515625" style="867" customWidth="1"/>
    <col min="9998" max="9998" width="8.7109375" style="867" customWidth="1"/>
    <col min="9999" max="10001" width="11.42578125" style="867" customWidth="1"/>
    <col min="10002" max="10002" width="15" style="867" customWidth="1"/>
    <col min="10003" max="10240" width="7.85546875" style="867"/>
    <col min="10241" max="10241" width="2.7109375" style="867" customWidth="1"/>
    <col min="10242" max="10242" width="1.140625" style="867" customWidth="1"/>
    <col min="10243" max="10243" width="1.5703125" style="867" customWidth="1"/>
    <col min="10244" max="10244" width="2.5703125" style="867" customWidth="1"/>
    <col min="10245" max="10245" width="3" style="867" customWidth="1"/>
    <col min="10246" max="10246" width="34.42578125" style="867" customWidth="1"/>
    <col min="10247" max="10247" width="14.28515625" style="867" customWidth="1"/>
    <col min="10248" max="10248" width="14.42578125" style="867" customWidth="1"/>
    <col min="10249" max="10249" width="13.28515625" style="867" customWidth="1"/>
    <col min="10250" max="10250" width="12.140625" style="867" customWidth="1"/>
    <col min="10251" max="10251" width="14.140625" style="867" customWidth="1"/>
    <col min="10252" max="10252" width="10.140625" style="867" customWidth="1"/>
    <col min="10253" max="10253" width="11.28515625" style="867" customWidth="1"/>
    <col min="10254" max="10254" width="8.7109375" style="867" customWidth="1"/>
    <col min="10255" max="10257" width="11.42578125" style="867" customWidth="1"/>
    <col min="10258" max="10258" width="15" style="867" customWidth="1"/>
    <col min="10259" max="10496" width="7.85546875" style="867"/>
    <col min="10497" max="10497" width="2.7109375" style="867" customWidth="1"/>
    <col min="10498" max="10498" width="1.140625" style="867" customWidth="1"/>
    <col min="10499" max="10499" width="1.5703125" style="867" customWidth="1"/>
    <col min="10500" max="10500" width="2.5703125" style="867" customWidth="1"/>
    <col min="10501" max="10501" width="3" style="867" customWidth="1"/>
    <col min="10502" max="10502" width="34.42578125" style="867" customWidth="1"/>
    <col min="10503" max="10503" width="14.28515625" style="867" customWidth="1"/>
    <col min="10504" max="10504" width="14.42578125" style="867" customWidth="1"/>
    <col min="10505" max="10505" width="13.28515625" style="867" customWidth="1"/>
    <col min="10506" max="10506" width="12.140625" style="867" customWidth="1"/>
    <col min="10507" max="10507" width="14.140625" style="867" customWidth="1"/>
    <col min="10508" max="10508" width="10.140625" style="867" customWidth="1"/>
    <col min="10509" max="10509" width="11.28515625" style="867" customWidth="1"/>
    <col min="10510" max="10510" width="8.7109375" style="867" customWidth="1"/>
    <col min="10511" max="10513" width="11.42578125" style="867" customWidth="1"/>
    <col min="10514" max="10514" width="15" style="867" customWidth="1"/>
    <col min="10515" max="10752" width="7.85546875" style="867"/>
    <col min="10753" max="10753" width="2.7109375" style="867" customWidth="1"/>
    <col min="10754" max="10754" width="1.140625" style="867" customWidth="1"/>
    <col min="10755" max="10755" width="1.5703125" style="867" customWidth="1"/>
    <col min="10756" max="10756" width="2.5703125" style="867" customWidth="1"/>
    <col min="10757" max="10757" width="3" style="867" customWidth="1"/>
    <col min="10758" max="10758" width="34.42578125" style="867" customWidth="1"/>
    <col min="10759" max="10759" width="14.28515625" style="867" customWidth="1"/>
    <col min="10760" max="10760" width="14.42578125" style="867" customWidth="1"/>
    <col min="10761" max="10761" width="13.28515625" style="867" customWidth="1"/>
    <col min="10762" max="10762" width="12.140625" style="867" customWidth="1"/>
    <col min="10763" max="10763" width="14.140625" style="867" customWidth="1"/>
    <col min="10764" max="10764" width="10.140625" style="867" customWidth="1"/>
    <col min="10765" max="10765" width="11.28515625" style="867" customWidth="1"/>
    <col min="10766" max="10766" width="8.7109375" style="867" customWidth="1"/>
    <col min="10767" max="10769" width="11.42578125" style="867" customWidth="1"/>
    <col min="10770" max="10770" width="15" style="867" customWidth="1"/>
    <col min="10771" max="11008" width="7.85546875" style="867"/>
    <col min="11009" max="11009" width="2.7109375" style="867" customWidth="1"/>
    <col min="11010" max="11010" width="1.140625" style="867" customWidth="1"/>
    <col min="11011" max="11011" width="1.5703125" style="867" customWidth="1"/>
    <col min="11012" max="11012" width="2.5703125" style="867" customWidth="1"/>
    <col min="11013" max="11013" width="3" style="867" customWidth="1"/>
    <col min="11014" max="11014" width="34.42578125" style="867" customWidth="1"/>
    <col min="11015" max="11015" width="14.28515625" style="867" customWidth="1"/>
    <col min="11016" max="11016" width="14.42578125" style="867" customWidth="1"/>
    <col min="11017" max="11017" width="13.28515625" style="867" customWidth="1"/>
    <col min="11018" max="11018" width="12.140625" style="867" customWidth="1"/>
    <col min="11019" max="11019" width="14.140625" style="867" customWidth="1"/>
    <col min="11020" max="11020" width="10.140625" style="867" customWidth="1"/>
    <col min="11021" max="11021" width="11.28515625" style="867" customWidth="1"/>
    <col min="11022" max="11022" width="8.7109375" style="867" customWidth="1"/>
    <col min="11023" max="11025" width="11.42578125" style="867" customWidth="1"/>
    <col min="11026" max="11026" width="15" style="867" customWidth="1"/>
    <col min="11027" max="11264" width="7.85546875" style="867"/>
    <col min="11265" max="11265" width="2.7109375" style="867" customWidth="1"/>
    <col min="11266" max="11266" width="1.140625" style="867" customWidth="1"/>
    <col min="11267" max="11267" width="1.5703125" style="867" customWidth="1"/>
    <col min="11268" max="11268" width="2.5703125" style="867" customWidth="1"/>
    <col min="11269" max="11269" width="3" style="867" customWidth="1"/>
    <col min="11270" max="11270" width="34.42578125" style="867" customWidth="1"/>
    <col min="11271" max="11271" width="14.28515625" style="867" customWidth="1"/>
    <col min="11272" max="11272" width="14.42578125" style="867" customWidth="1"/>
    <col min="11273" max="11273" width="13.28515625" style="867" customWidth="1"/>
    <col min="11274" max="11274" width="12.140625" style="867" customWidth="1"/>
    <col min="11275" max="11275" width="14.140625" style="867" customWidth="1"/>
    <col min="11276" max="11276" width="10.140625" style="867" customWidth="1"/>
    <col min="11277" max="11277" width="11.28515625" style="867" customWidth="1"/>
    <col min="11278" max="11278" width="8.7109375" style="867" customWidth="1"/>
    <col min="11279" max="11281" width="11.42578125" style="867" customWidth="1"/>
    <col min="11282" max="11282" width="15" style="867" customWidth="1"/>
    <col min="11283" max="11520" width="7.85546875" style="867"/>
    <col min="11521" max="11521" width="2.7109375" style="867" customWidth="1"/>
    <col min="11522" max="11522" width="1.140625" style="867" customWidth="1"/>
    <col min="11523" max="11523" width="1.5703125" style="867" customWidth="1"/>
    <col min="11524" max="11524" width="2.5703125" style="867" customWidth="1"/>
    <col min="11525" max="11525" width="3" style="867" customWidth="1"/>
    <col min="11526" max="11526" width="34.42578125" style="867" customWidth="1"/>
    <col min="11527" max="11527" width="14.28515625" style="867" customWidth="1"/>
    <col min="11528" max="11528" width="14.42578125" style="867" customWidth="1"/>
    <col min="11529" max="11529" width="13.28515625" style="867" customWidth="1"/>
    <col min="11530" max="11530" width="12.140625" style="867" customWidth="1"/>
    <col min="11531" max="11531" width="14.140625" style="867" customWidth="1"/>
    <col min="11532" max="11532" width="10.140625" style="867" customWidth="1"/>
    <col min="11533" max="11533" width="11.28515625" style="867" customWidth="1"/>
    <col min="11534" max="11534" width="8.7109375" style="867" customWidth="1"/>
    <col min="11535" max="11537" width="11.42578125" style="867" customWidth="1"/>
    <col min="11538" max="11538" width="15" style="867" customWidth="1"/>
    <col min="11539" max="11776" width="7.85546875" style="867"/>
    <col min="11777" max="11777" width="2.7109375" style="867" customWidth="1"/>
    <col min="11778" max="11778" width="1.140625" style="867" customWidth="1"/>
    <col min="11779" max="11779" width="1.5703125" style="867" customWidth="1"/>
    <col min="11780" max="11780" width="2.5703125" style="867" customWidth="1"/>
    <col min="11781" max="11781" width="3" style="867" customWidth="1"/>
    <col min="11782" max="11782" width="34.42578125" style="867" customWidth="1"/>
    <col min="11783" max="11783" width="14.28515625" style="867" customWidth="1"/>
    <col min="11784" max="11784" width="14.42578125" style="867" customWidth="1"/>
    <col min="11785" max="11785" width="13.28515625" style="867" customWidth="1"/>
    <col min="11786" max="11786" width="12.140625" style="867" customWidth="1"/>
    <col min="11787" max="11787" width="14.140625" style="867" customWidth="1"/>
    <col min="11788" max="11788" width="10.140625" style="867" customWidth="1"/>
    <col min="11789" max="11789" width="11.28515625" style="867" customWidth="1"/>
    <col min="11790" max="11790" width="8.7109375" style="867" customWidth="1"/>
    <col min="11791" max="11793" width="11.42578125" style="867" customWidth="1"/>
    <col min="11794" max="11794" width="15" style="867" customWidth="1"/>
    <col min="11795" max="12032" width="7.85546875" style="867"/>
    <col min="12033" max="12033" width="2.7109375" style="867" customWidth="1"/>
    <col min="12034" max="12034" width="1.140625" style="867" customWidth="1"/>
    <col min="12035" max="12035" width="1.5703125" style="867" customWidth="1"/>
    <col min="12036" max="12036" width="2.5703125" style="867" customWidth="1"/>
    <col min="12037" max="12037" width="3" style="867" customWidth="1"/>
    <col min="12038" max="12038" width="34.42578125" style="867" customWidth="1"/>
    <col min="12039" max="12039" width="14.28515625" style="867" customWidth="1"/>
    <col min="12040" max="12040" width="14.42578125" style="867" customWidth="1"/>
    <col min="12041" max="12041" width="13.28515625" style="867" customWidth="1"/>
    <col min="12042" max="12042" width="12.140625" style="867" customWidth="1"/>
    <col min="12043" max="12043" width="14.140625" style="867" customWidth="1"/>
    <col min="12044" max="12044" width="10.140625" style="867" customWidth="1"/>
    <col min="12045" max="12045" width="11.28515625" style="867" customWidth="1"/>
    <col min="12046" max="12046" width="8.7109375" style="867" customWidth="1"/>
    <col min="12047" max="12049" width="11.42578125" style="867" customWidth="1"/>
    <col min="12050" max="12050" width="15" style="867" customWidth="1"/>
    <col min="12051" max="12288" width="7.85546875" style="867"/>
    <col min="12289" max="12289" width="2.7109375" style="867" customWidth="1"/>
    <col min="12290" max="12290" width="1.140625" style="867" customWidth="1"/>
    <col min="12291" max="12291" width="1.5703125" style="867" customWidth="1"/>
    <col min="12292" max="12292" width="2.5703125" style="867" customWidth="1"/>
    <col min="12293" max="12293" width="3" style="867" customWidth="1"/>
    <col min="12294" max="12294" width="34.42578125" style="867" customWidth="1"/>
    <col min="12295" max="12295" width="14.28515625" style="867" customWidth="1"/>
    <col min="12296" max="12296" width="14.42578125" style="867" customWidth="1"/>
    <col min="12297" max="12297" width="13.28515625" style="867" customWidth="1"/>
    <col min="12298" max="12298" width="12.140625" style="867" customWidth="1"/>
    <col min="12299" max="12299" width="14.140625" style="867" customWidth="1"/>
    <col min="12300" max="12300" width="10.140625" style="867" customWidth="1"/>
    <col min="12301" max="12301" width="11.28515625" style="867" customWidth="1"/>
    <col min="12302" max="12302" width="8.7109375" style="867" customWidth="1"/>
    <col min="12303" max="12305" width="11.42578125" style="867" customWidth="1"/>
    <col min="12306" max="12306" width="15" style="867" customWidth="1"/>
    <col min="12307" max="12544" width="7.85546875" style="867"/>
    <col min="12545" max="12545" width="2.7109375" style="867" customWidth="1"/>
    <col min="12546" max="12546" width="1.140625" style="867" customWidth="1"/>
    <col min="12547" max="12547" width="1.5703125" style="867" customWidth="1"/>
    <col min="12548" max="12548" width="2.5703125" style="867" customWidth="1"/>
    <col min="12549" max="12549" width="3" style="867" customWidth="1"/>
    <col min="12550" max="12550" width="34.42578125" style="867" customWidth="1"/>
    <col min="12551" max="12551" width="14.28515625" style="867" customWidth="1"/>
    <col min="12552" max="12552" width="14.42578125" style="867" customWidth="1"/>
    <col min="12553" max="12553" width="13.28515625" style="867" customWidth="1"/>
    <col min="12554" max="12554" width="12.140625" style="867" customWidth="1"/>
    <col min="12555" max="12555" width="14.140625" style="867" customWidth="1"/>
    <col min="12556" max="12556" width="10.140625" style="867" customWidth="1"/>
    <col min="12557" max="12557" width="11.28515625" style="867" customWidth="1"/>
    <col min="12558" max="12558" width="8.7109375" style="867" customWidth="1"/>
    <col min="12559" max="12561" width="11.42578125" style="867" customWidth="1"/>
    <col min="12562" max="12562" width="15" style="867" customWidth="1"/>
    <col min="12563" max="12800" width="7.85546875" style="867"/>
    <col min="12801" max="12801" width="2.7109375" style="867" customWidth="1"/>
    <col min="12802" max="12802" width="1.140625" style="867" customWidth="1"/>
    <col min="12803" max="12803" width="1.5703125" style="867" customWidth="1"/>
    <col min="12804" max="12804" width="2.5703125" style="867" customWidth="1"/>
    <col min="12805" max="12805" width="3" style="867" customWidth="1"/>
    <col min="12806" max="12806" width="34.42578125" style="867" customWidth="1"/>
    <col min="12807" max="12807" width="14.28515625" style="867" customWidth="1"/>
    <col min="12808" max="12808" width="14.42578125" style="867" customWidth="1"/>
    <col min="12809" max="12809" width="13.28515625" style="867" customWidth="1"/>
    <col min="12810" max="12810" width="12.140625" style="867" customWidth="1"/>
    <col min="12811" max="12811" width="14.140625" style="867" customWidth="1"/>
    <col min="12812" max="12812" width="10.140625" style="867" customWidth="1"/>
    <col min="12813" max="12813" width="11.28515625" style="867" customWidth="1"/>
    <col min="12814" max="12814" width="8.7109375" style="867" customWidth="1"/>
    <col min="12815" max="12817" width="11.42578125" style="867" customWidth="1"/>
    <col min="12818" max="12818" width="15" style="867" customWidth="1"/>
    <col min="12819" max="13056" width="7.85546875" style="867"/>
    <col min="13057" max="13057" width="2.7109375" style="867" customWidth="1"/>
    <col min="13058" max="13058" width="1.140625" style="867" customWidth="1"/>
    <col min="13059" max="13059" width="1.5703125" style="867" customWidth="1"/>
    <col min="13060" max="13060" width="2.5703125" style="867" customWidth="1"/>
    <col min="13061" max="13061" width="3" style="867" customWidth="1"/>
    <col min="13062" max="13062" width="34.42578125" style="867" customWidth="1"/>
    <col min="13063" max="13063" width="14.28515625" style="867" customWidth="1"/>
    <col min="13064" max="13064" width="14.42578125" style="867" customWidth="1"/>
    <col min="13065" max="13065" width="13.28515625" style="867" customWidth="1"/>
    <col min="13066" max="13066" width="12.140625" style="867" customWidth="1"/>
    <col min="13067" max="13067" width="14.140625" style="867" customWidth="1"/>
    <col min="13068" max="13068" width="10.140625" style="867" customWidth="1"/>
    <col min="13069" max="13069" width="11.28515625" style="867" customWidth="1"/>
    <col min="13070" max="13070" width="8.7109375" style="867" customWidth="1"/>
    <col min="13071" max="13073" width="11.42578125" style="867" customWidth="1"/>
    <col min="13074" max="13074" width="15" style="867" customWidth="1"/>
    <col min="13075" max="13312" width="7.85546875" style="867"/>
    <col min="13313" max="13313" width="2.7109375" style="867" customWidth="1"/>
    <col min="13314" max="13314" width="1.140625" style="867" customWidth="1"/>
    <col min="13315" max="13315" width="1.5703125" style="867" customWidth="1"/>
    <col min="13316" max="13316" width="2.5703125" style="867" customWidth="1"/>
    <col min="13317" max="13317" width="3" style="867" customWidth="1"/>
    <col min="13318" max="13318" width="34.42578125" style="867" customWidth="1"/>
    <col min="13319" max="13319" width="14.28515625" style="867" customWidth="1"/>
    <col min="13320" max="13320" width="14.42578125" style="867" customWidth="1"/>
    <col min="13321" max="13321" width="13.28515625" style="867" customWidth="1"/>
    <col min="13322" max="13322" width="12.140625" style="867" customWidth="1"/>
    <col min="13323" max="13323" width="14.140625" style="867" customWidth="1"/>
    <col min="13324" max="13324" width="10.140625" style="867" customWidth="1"/>
    <col min="13325" max="13325" width="11.28515625" style="867" customWidth="1"/>
    <col min="13326" max="13326" width="8.7109375" style="867" customWidth="1"/>
    <col min="13327" max="13329" width="11.42578125" style="867" customWidth="1"/>
    <col min="13330" max="13330" width="15" style="867" customWidth="1"/>
    <col min="13331" max="13568" width="7.85546875" style="867"/>
    <col min="13569" max="13569" width="2.7109375" style="867" customWidth="1"/>
    <col min="13570" max="13570" width="1.140625" style="867" customWidth="1"/>
    <col min="13571" max="13571" width="1.5703125" style="867" customWidth="1"/>
    <col min="13572" max="13572" width="2.5703125" style="867" customWidth="1"/>
    <col min="13573" max="13573" width="3" style="867" customWidth="1"/>
    <col min="13574" max="13574" width="34.42578125" style="867" customWidth="1"/>
    <col min="13575" max="13575" width="14.28515625" style="867" customWidth="1"/>
    <col min="13576" max="13576" width="14.42578125" style="867" customWidth="1"/>
    <col min="13577" max="13577" width="13.28515625" style="867" customWidth="1"/>
    <col min="13578" max="13578" width="12.140625" style="867" customWidth="1"/>
    <col min="13579" max="13579" width="14.140625" style="867" customWidth="1"/>
    <col min="13580" max="13580" width="10.140625" style="867" customWidth="1"/>
    <col min="13581" max="13581" width="11.28515625" style="867" customWidth="1"/>
    <col min="13582" max="13582" width="8.7109375" style="867" customWidth="1"/>
    <col min="13583" max="13585" width="11.42578125" style="867" customWidth="1"/>
    <col min="13586" max="13586" width="15" style="867" customWidth="1"/>
    <col min="13587" max="13824" width="7.85546875" style="867"/>
    <col min="13825" max="13825" width="2.7109375" style="867" customWidth="1"/>
    <col min="13826" max="13826" width="1.140625" style="867" customWidth="1"/>
    <col min="13827" max="13827" width="1.5703125" style="867" customWidth="1"/>
    <col min="13828" max="13828" width="2.5703125" style="867" customWidth="1"/>
    <col min="13829" max="13829" width="3" style="867" customWidth="1"/>
    <col min="13830" max="13830" width="34.42578125" style="867" customWidth="1"/>
    <col min="13831" max="13831" width="14.28515625" style="867" customWidth="1"/>
    <col min="13832" max="13832" width="14.42578125" style="867" customWidth="1"/>
    <col min="13833" max="13833" width="13.28515625" style="867" customWidth="1"/>
    <col min="13834" max="13834" width="12.140625" style="867" customWidth="1"/>
    <col min="13835" max="13835" width="14.140625" style="867" customWidth="1"/>
    <col min="13836" max="13836" width="10.140625" style="867" customWidth="1"/>
    <col min="13837" max="13837" width="11.28515625" style="867" customWidth="1"/>
    <col min="13838" max="13838" width="8.7109375" style="867" customWidth="1"/>
    <col min="13839" max="13841" width="11.42578125" style="867" customWidth="1"/>
    <col min="13842" max="13842" width="15" style="867" customWidth="1"/>
    <col min="13843" max="14080" width="7.85546875" style="867"/>
    <col min="14081" max="14081" width="2.7109375" style="867" customWidth="1"/>
    <col min="14082" max="14082" width="1.140625" style="867" customWidth="1"/>
    <col min="14083" max="14083" width="1.5703125" style="867" customWidth="1"/>
    <col min="14084" max="14084" width="2.5703125" style="867" customWidth="1"/>
    <col min="14085" max="14085" width="3" style="867" customWidth="1"/>
    <col min="14086" max="14086" width="34.42578125" style="867" customWidth="1"/>
    <col min="14087" max="14087" width="14.28515625" style="867" customWidth="1"/>
    <col min="14088" max="14088" width="14.42578125" style="867" customWidth="1"/>
    <col min="14089" max="14089" width="13.28515625" style="867" customWidth="1"/>
    <col min="14090" max="14090" width="12.140625" style="867" customWidth="1"/>
    <col min="14091" max="14091" width="14.140625" style="867" customWidth="1"/>
    <col min="14092" max="14092" width="10.140625" style="867" customWidth="1"/>
    <col min="14093" max="14093" width="11.28515625" style="867" customWidth="1"/>
    <col min="14094" max="14094" width="8.7109375" style="867" customWidth="1"/>
    <col min="14095" max="14097" width="11.42578125" style="867" customWidth="1"/>
    <col min="14098" max="14098" width="15" style="867" customWidth="1"/>
    <col min="14099" max="14336" width="7.85546875" style="867"/>
    <col min="14337" max="14337" width="2.7109375" style="867" customWidth="1"/>
    <col min="14338" max="14338" width="1.140625" style="867" customWidth="1"/>
    <col min="14339" max="14339" width="1.5703125" style="867" customWidth="1"/>
    <col min="14340" max="14340" width="2.5703125" style="867" customWidth="1"/>
    <col min="14341" max="14341" width="3" style="867" customWidth="1"/>
    <col min="14342" max="14342" width="34.42578125" style="867" customWidth="1"/>
    <col min="14343" max="14343" width="14.28515625" style="867" customWidth="1"/>
    <col min="14344" max="14344" width="14.42578125" style="867" customWidth="1"/>
    <col min="14345" max="14345" width="13.28515625" style="867" customWidth="1"/>
    <col min="14346" max="14346" width="12.140625" style="867" customWidth="1"/>
    <col min="14347" max="14347" width="14.140625" style="867" customWidth="1"/>
    <col min="14348" max="14348" width="10.140625" style="867" customWidth="1"/>
    <col min="14349" max="14349" width="11.28515625" style="867" customWidth="1"/>
    <col min="14350" max="14350" width="8.7109375" style="867" customWidth="1"/>
    <col min="14351" max="14353" width="11.42578125" style="867" customWidth="1"/>
    <col min="14354" max="14354" width="15" style="867" customWidth="1"/>
    <col min="14355" max="14592" width="7.85546875" style="867"/>
    <col min="14593" max="14593" width="2.7109375" style="867" customWidth="1"/>
    <col min="14594" max="14594" width="1.140625" style="867" customWidth="1"/>
    <col min="14595" max="14595" width="1.5703125" style="867" customWidth="1"/>
    <col min="14596" max="14596" width="2.5703125" style="867" customWidth="1"/>
    <col min="14597" max="14597" width="3" style="867" customWidth="1"/>
    <col min="14598" max="14598" width="34.42578125" style="867" customWidth="1"/>
    <col min="14599" max="14599" width="14.28515625" style="867" customWidth="1"/>
    <col min="14600" max="14600" width="14.42578125" style="867" customWidth="1"/>
    <col min="14601" max="14601" width="13.28515625" style="867" customWidth="1"/>
    <col min="14602" max="14602" width="12.140625" style="867" customWidth="1"/>
    <col min="14603" max="14603" width="14.140625" style="867" customWidth="1"/>
    <col min="14604" max="14604" width="10.140625" style="867" customWidth="1"/>
    <col min="14605" max="14605" width="11.28515625" style="867" customWidth="1"/>
    <col min="14606" max="14606" width="8.7109375" style="867" customWidth="1"/>
    <col min="14607" max="14609" width="11.42578125" style="867" customWidth="1"/>
    <col min="14610" max="14610" width="15" style="867" customWidth="1"/>
    <col min="14611" max="14848" width="7.85546875" style="867"/>
    <col min="14849" max="14849" width="2.7109375" style="867" customWidth="1"/>
    <col min="14850" max="14850" width="1.140625" style="867" customWidth="1"/>
    <col min="14851" max="14851" width="1.5703125" style="867" customWidth="1"/>
    <col min="14852" max="14852" width="2.5703125" style="867" customWidth="1"/>
    <col min="14853" max="14853" width="3" style="867" customWidth="1"/>
    <col min="14854" max="14854" width="34.42578125" style="867" customWidth="1"/>
    <col min="14855" max="14855" width="14.28515625" style="867" customWidth="1"/>
    <col min="14856" max="14856" width="14.42578125" style="867" customWidth="1"/>
    <col min="14857" max="14857" width="13.28515625" style="867" customWidth="1"/>
    <col min="14858" max="14858" width="12.140625" style="867" customWidth="1"/>
    <col min="14859" max="14859" width="14.140625" style="867" customWidth="1"/>
    <col min="14860" max="14860" width="10.140625" style="867" customWidth="1"/>
    <col min="14861" max="14861" width="11.28515625" style="867" customWidth="1"/>
    <col min="14862" max="14862" width="8.7109375" style="867" customWidth="1"/>
    <col min="14863" max="14865" width="11.42578125" style="867" customWidth="1"/>
    <col min="14866" max="14866" width="15" style="867" customWidth="1"/>
    <col min="14867" max="15104" width="7.85546875" style="867"/>
    <col min="15105" max="15105" width="2.7109375" style="867" customWidth="1"/>
    <col min="15106" max="15106" width="1.140625" style="867" customWidth="1"/>
    <col min="15107" max="15107" width="1.5703125" style="867" customWidth="1"/>
    <col min="15108" max="15108" width="2.5703125" style="867" customWidth="1"/>
    <col min="15109" max="15109" width="3" style="867" customWidth="1"/>
    <col min="15110" max="15110" width="34.42578125" style="867" customWidth="1"/>
    <col min="15111" max="15111" width="14.28515625" style="867" customWidth="1"/>
    <col min="15112" max="15112" width="14.42578125" style="867" customWidth="1"/>
    <col min="15113" max="15113" width="13.28515625" style="867" customWidth="1"/>
    <col min="15114" max="15114" width="12.140625" style="867" customWidth="1"/>
    <col min="15115" max="15115" width="14.140625" style="867" customWidth="1"/>
    <col min="15116" max="15116" width="10.140625" style="867" customWidth="1"/>
    <col min="15117" max="15117" width="11.28515625" style="867" customWidth="1"/>
    <col min="15118" max="15118" width="8.7109375" style="867" customWidth="1"/>
    <col min="15119" max="15121" width="11.42578125" style="867" customWidth="1"/>
    <col min="15122" max="15122" width="15" style="867" customWidth="1"/>
    <col min="15123" max="15360" width="7.85546875" style="867"/>
    <col min="15361" max="15361" width="2.7109375" style="867" customWidth="1"/>
    <col min="15362" max="15362" width="1.140625" style="867" customWidth="1"/>
    <col min="15363" max="15363" width="1.5703125" style="867" customWidth="1"/>
    <col min="15364" max="15364" width="2.5703125" style="867" customWidth="1"/>
    <col min="15365" max="15365" width="3" style="867" customWidth="1"/>
    <col min="15366" max="15366" width="34.42578125" style="867" customWidth="1"/>
    <col min="15367" max="15367" width="14.28515625" style="867" customWidth="1"/>
    <col min="15368" max="15368" width="14.42578125" style="867" customWidth="1"/>
    <col min="15369" max="15369" width="13.28515625" style="867" customWidth="1"/>
    <col min="15370" max="15370" width="12.140625" style="867" customWidth="1"/>
    <col min="15371" max="15371" width="14.140625" style="867" customWidth="1"/>
    <col min="15372" max="15372" width="10.140625" style="867" customWidth="1"/>
    <col min="15373" max="15373" width="11.28515625" style="867" customWidth="1"/>
    <col min="15374" max="15374" width="8.7109375" style="867" customWidth="1"/>
    <col min="15375" max="15377" width="11.42578125" style="867" customWidth="1"/>
    <col min="15378" max="15378" width="15" style="867" customWidth="1"/>
    <col min="15379" max="15616" width="7.85546875" style="867"/>
    <col min="15617" max="15617" width="2.7109375" style="867" customWidth="1"/>
    <col min="15618" max="15618" width="1.140625" style="867" customWidth="1"/>
    <col min="15619" max="15619" width="1.5703125" style="867" customWidth="1"/>
    <col min="15620" max="15620" width="2.5703125" style="867" customWidth="1"/>
    <col min="15621" max="15621" width="3" style="867" customWidth="1"/>
    <col min="15622" max="15622" width="34.42578125" style="867" customWidth="1"/>
    <col min="15623" max="15623" width="14.28515625" style="867" customWidth="1"/>
    <col min="15624" max="15624" width="14.42578125" style="867" customWidth="1"/>
    <col min="15625" max="15625" width="13.28515625" style="867" customWidth="1"/>
    <col min="15626" max="15626" width="12.140625" style="867" customWidth="1"/>
    <col min="15627" max="15627" width="14.140625" style="867" customWidth="1"/>
    <col min="15628" max="15628" width="10.140625" style="867" customWidth="1"/>
    <col min="15629" max="15629" width="11.28515625" style="867" customWidth="1"/>
    <col min="15630" max="15630" width="8.7109375" style="867" customWidth="1"/>
    <col min="15631" max="15633" width="11.42578125" style="867" customWidth="1"/>
    <col min="15634" max="15634" width="15" style="867" customWidth="1"/>
    <col min="15635" max="15872" width="7.85546875" style="867"/>
    <col min="15873" max="15873" width="2.7109375" style="867" customWidth="1"/>
    <col min="15874" max="15874" width="1.140625" style="867" customWidth="1"/>
    <col min="15875" max="15875" width="1.5703125" style="867" customWidth="1"/>
    <col min="15876" max="15876" width="2.5703125" style="867" customWidth="1"/>
    <col min="15877" max="15877" width="3" style="867" customWidth="1"/>
    <col min="15878" max="15878" width="34.42578125" style="867" customWidth="1"/>
    <col min="15879" max="15879" width="14.28515625" style="867" customWidth="1"/>
    <col min="15880" max="15880" width="14.42578125" style="867" customWidth="1"/>
    <col min="15881" max="15881" width="13.28515625" style="867" customWidth="1"/>
    <col min="15882" max="15882" width="12.140625" style="867" customWidth="1"/>
    <col min="15883" max="15883" width="14.140625" style="867" customWidth="1"/>
    <col min="15884" max="15884" width="10.140625" style="867" customWidth="1"/>
    <col min="15885" max="15885" width="11.28515625" style="867" customWidth="1"/>
    <col min="15886" max="15886" width="8.7109375" style="867" customWidth="1"/>
    <col min="15887" max="15889" width="11.42578125" style="867" customWidth="1"/>
    <col min="15890" max="15890" width="15" style="867" customWidth="1"/>
    <col min="15891" max="16128" width="7.85546875" style="867"/>
    <col min="16129" max="16129" width="2.7109375" style="867" customWidth="1"/>
    <col min="16130" max="16130" width="1.140625" style="867" customWidth="1"/>
    <col min="16131" max="16131" width="1.5703125" style="867" customWidth="1"/>
    <col min="16132" max="16132" width="2.5703125" style="867" customWidth="1"/>
    <col min="16133" max="16133" width="3" style="867" customWidth="1"/>
    <col min="16134" max="16134" width="34.42578125" style="867" customWidth="1"/>
    <col min="16135" max="16135" width="14.28515625" style="867" customWidth="1"/>
    <col min="16136" max="16136" width="14.42578125" style="867" customWidth="1"/>
    <col min="16137" max="16137" width="13.28515625" style="867" customWidth="1"/>
    <col min="16138" max="16138" width="12.140625" style="867" customWidth="1"/>
    <col min="16139" max="16139" width="14.140625" style="867" customWidth="1"/>
    <col min="16140" max="16140" width="10.140625" style="867" customWidth="1"/>
    <col min="16141" max="16141" width="11.28515625" style="867" customWidth="1"/>
    <col min="16142" max="16142" width="8.7109375" style="867" customWidth="1"/>
    <col min="16143" max="16145" width="11.42578125" style="867" customWidth="1"/>
    <col min="16146" max="16146" width="15" style="867" customWidth="1"/>
    <col min="16147" max="16384" width="7.85546875" style="867"/>
  </cols>
  <sheetData>
    <row r="1" spans="1:227" ht="13.5">
      <c r="A1" s="866"/>
    </row>
    <row r="2" spans="1:227" ht="12.75" customHeight="1">
      <c r="A2" s="866" t="s">
        <v>526</v>
      </c>
    </row>
    <row r="3" spans="1:227" s="870" customFormat="1" ht="12.75" customHeight="1">
      <c r="A3" s="869" t="s">
        <v>179</v>
      </c>
      <c r="B3" s="867"/>
      <c r="C3" s="867"/>
      <c r="D3" s="867"/>
      <c r="E3" s="867"/>
      <c r="F3" s="867"/>
      <c r="G3" s="868" t="s">
        <v>417</v>
      </c>
      <c r="H3" s="868" t="s">
        <v>418</v>
      </c>
      <c r="I3" s="868" t="s">
        <v>138</v>
      </c>
      <c r="J3" s="868" t="s">
        <v>419</v>
      </c>
      <c r="K3" s="868" t="s">
        <v>420</v>
      </c>
      <c r="L3" s="868" t="s">
        <v>527</v>
      </c>
      <c r="M3" s="868" t="s">
        <v>528</v>
      </c>
      <c r="N3" s="868" t="s">
        <v>529</v>
      </c>
      <c r="O3" s="868" t="s">
        <v>530</v>
      </c>
      <c r="P3" s="868" t="s">
        <v>531</v>
      </c>
      <c r="Q3" s="868"/>
      <c r="R3" s="868"/>
    </row>
    <row r="4" spans="1:227" s="875" customFormat="1" ht="12.75" customHeight="1">
      <c r="A4" s="1443" t="s">
        <v>180</v>
      </c>
      <c r="B4" s="1444"/>
      <c r="C4" s="1444"/>
      <c r="D4" s="1444"/>
      <c r="E4" s="1444"/>
      <c r="F4" s="1444"/>
      <c r="G4" s="871"/>
      <c r="H4" s="871"/>
      <c r="I4" s="871"/>
      <c r="J4" s="871"/>
      <c r="K4" s="871"/>
      <c r="L4" s="872"/>
      <c r="M4" s="872"/>
      <c r="N4" s="872"/>
      <c r="O4" s="872"/>
      <c r="P4" s="873"/>
      <c r="Q4" s="874"/>
      <c r="R4" s="870"/>
    </row>
    <row r="5" spans="1:227" s="875" customFormat="1" ht="15" customHeight="1">
      <c r="A5" s="876"/>
      <c r="B5" s="877"/>
      <c r="C5" s="877"/>
      <c r="D5" s="877"/>
      <c r="E5" s="877"/>
      <c r="F5" s="877"/>
      <c r="G5" s="878"/>
      <c r="H5" s="879"/>
      <c r="I5" s="879"/>
      <c r="J5" s="879"/>
      <c r="K5" s="879"/>
      <c r="L5" s="879"/>
      <c r="M5" s="879"/>
      <c r="N5" s="880" t="s">
        <v>568</v>
      </c>
      <c r="O5" s="814"/>
      <c r="P5" s="814"/>
      <c r="Q5" s="881"/>
      <c r="R5" s="870"/>
    </row>
    <row r="6" spans="1:227" s="892" customFormat="1" ht="12.75" customHeight="1">
      <c r="A6" s="882"/>
      <c r="B6" s="883"/>
      <c r="C6" s="883"/>
      <c r="D6" s="883"/>
      <c r="E6" s="884"/>
      <c r="F6" s="885"/>
      <c r="G6" s="886" t="s">
        <v>39</v>
      </c>
      <c r="H6" s="1445" t="s">
        <v>48</v>
      </c>
      <c r="I6" s="1445"/>
      <c r="J6" s="1445"/>
      <c r="K6" s="1446"/>
      <c r="L6" s="887"/>
      <c r="M6" s="887"/>
      <c r="N6" s="888" t="s">
        <v>166</v>
      </c>
      <c r="O6" s="878"/>
      <c r="P6" s="889"/>
      <c r="Q6" s="890"/>
      <c r="R6" s="891"/>
    </row>
    <row r="7" spans="1:227" s="875" customFormat="1" ht="12.75" customHeight="1">
      <c r="A7" s="893"/>
      <c r="B7" s="894"/>
      <c r="C7" s="894"/>
      <c r="D7" s="894"/>
      <c r="E7" s="895" t="s">
        <v>164</v>
      </c>
      <c r="F7" s="896"/>
      <c r="G7" s="897" t="str">
        <f>CONCATENATE([4]Të_dhëna_fillestare!$C$7)</f>
        <v>1011…</v>
      </c>
      <c r="H7" s="898">
        <f>A1</f>
        <v>0</v>
      </c>
      <c r="I7" s="899"/>
      <c r="J7" s="899"/>
      <c r="K7" s="900"/>
      <c r="L7" s="878"/>
      <c r="M7" s="878"/>
      <c r="N7" s="878"/>
      <c r="O7" s="765"/>
      <c r="P7" s="889"/>
      <c r="Q7" s="881"/>
      <c r="R7" s="870"/>
    </row>
    <row r="8" spans="1:227" s="875" customFormat="1" ht="12.75" customHeight="1">
      <c r="A8" s="901"/>
      <c r="B8" s="902"/>
      <c r="C8" s="902"/>
      <c r="D8" s="902"/>
      <c r="E8" s="901"/>
      <c r="F8" s="902"/>
      <c r="G8" s="903"/>
      <c r="H8" s="899"/>
      <c r="I8" s="899"/>
      <c r="J8" s="899"/>
      <c r="K8" s="900"/>
      <c r="L8" s="904"/>
      <c r="M8" s="904"/>
      <c r="N8" s="904"/>
      <c r="O8" s="904"/>
      <c r="P8" s="905"/>
      <c r="Q8" s="881"/>
      <c r="R8" s="870"/>
    </row>
    <row r="9" spans="1:227" ht="12.75" customHeight="1">
      <c r="A9" s="906"/>
      <c r="B9" s="894"/>
      <c r="C9" s="894"/>
      <c r="D9" s="894"/>
      <c r="E9" s="894"/>
      <c r="F9" s="894"/>
      <c r="G9" s="878"/>
      <c r="H9" s="878"/>
      <c r="I9" s="878"/>
      <c r="K9" s="878"/>
      <c r="L9" s="878"/>
      <c r="M9" s="878"/>
      <c r="N9" s="878" t="s">
        <v>158</v>
      </c>
      <c r="O9" s="878"/>
      <c r="P9" s="878"/>
      <c r="Q9" s="907"/>
    </row>
    <row r="10" spans="1:227" s="912" customFormat="1" ht="12.75" customHeight="1">
      <c r="A10" s="908"/>
      <c r="B10" s="909"/>
      <c r="C10" s="909"/>
      <c r="D10" s="909"/>
      <c r="E10" s="909"/>
      <c r="F10" s="909"/>
      <c r="G10" s="910">
        <v>600</v>
      </c>
      <c r="H10" s="910">
        <v>601</v>
      </c>
      <c r="I10" s="910">
        <v>602</v>
      </c>
      <c r="J10" s="910">
        <v>603</v>
      </c>
      <c r="K10" s="910">
        <v>604</v>
      </c>
      <c r="L10" s="910" t="s">
        <v>35</v>
      </c>
      <c r="M10" s="910" t="s">
        <v>73</v>
      </c>
      <c r="N10" s="910" t="s">
        <v>36</v>
      </c>
      <c r="O10" s="910">
        <v>231</v>
      </c>
      <c r="P10" s="911" t="s">
        <v>49</v>
      </c>
      <c r="Q10" s="1447" t="s">
        <v>532</v>
      </c>
      <c r="R10" s="879"/>
      <c r="S10" s="877"/>
      <c r="T10" s="877"/>
      <c r="U10" s="877"/>
      <c r="V10" s="877"/>
      <c r="W10" s="877"/>
      <c r="X10" s="877"/>
      <c r="Y10" s="877"/>
      <c r="Z10" s="877"/>
      <c r="AA10" s="877"/>
      <c r="AB10" s="877"/>
      <c r="AC10" s="877"/>
      <c r="AD10" s="877"/>
      <c r="AE10" s="877"/>
      <c r="AF10" s="877"/>
      <c r="AG10" s="877"/>
      <c r="AH10" s="877"/>
      <c r="AI10" s="877"/>
      <c r="AJ10" s="877"/>
      <c r="AK10" s="877"/>
      <c r="AL10" s="877"/>
      <c r="AM10" s="877"/>
      <c r="AN10" s="877"/>
      <c r="AO10" s="877"/>
      <c r="AP10" s="877"/>
      <c r="AQ10" s="877"/>
      <c r="AR10" s="877"/>
      <c r="AS10" s="877"/>
      <c r="AT10" s="877"/>
      <c r="AU10" s="877"/>
      <c r="AV10" s="877"/>
      <c r="AW10" s="877"/>
      <c r="AX10" s="877"/>
      <c r="AY10" s="877"/>
      <c r="AZ10" s="877"/>
      <c r="BA10" s="877"/>
      <c r="BB10" s="877"/>
      <c r="BC10" s="877"/>
      <c r="BD10" s="877"/>
      <c r="BE10" s="877"/>
      <c r="BF10" s="877"/>
      <c r="BG10" s="877"/>
      <c r="BH10" s="877"/>
      <c r="BI10" s="877"/>
      <c r="BJ10" s="877"/>
      <c r="BK10" s="877"/>
      <c r="BL10" s="877"/>
      <c r="BM10" s="877"/>
      <c r="BN10" s="877"/>
      <c r="BO10" s="877"/>
      <c r="BP10" s="877"/>
      <c r="BQ10" s="877"/>
      <c r="BR10" s="877"/>
      <c r="BS10" s="877"/>
      <c r="BT10" s="877"/>
      <c r="BU10" s="877"/>
      <c r="BV10" s="877"/>
      <c r="BW10" s="877"/>
      <c r="BX10" s="877"/>
      <c r="BY10" s="877"/>
      <c r="BZ10" s="877"/>
      <c r="CA10" s="877"/>
      <c r="CB10" s="877"/>
      <c r="CC10" s="877"/>
      <c r="CD10" s="877"/>
      <c r="CE10" s="877"/>
      <c r="CF10" s="877"/>
      <c r="CG10" s="877"/>
      <c r="CH10" s="877"/>
      <c r="CI10" s="877"/>
      <c r="CJ10" s="877"/>
      <c r="CK10" s="877"/>
      <c r="CL10" s="877"/>
      <c r="CM10" s="877"/>
      <c r="CN10" s="877"/>
      <c r="CO10" s="877"/>
      <c r="CP10" s="877"/>
      <c r="CQ10" s="877"/>
      <c r="CR10" s="877"/>
      <c r="CS10" s="877"/>
      <c r="CT10" s="877"/>
      <c r="CU10" s="877"/>
      <c r="CV10" s="877"/>
      <c r="CW10" s="877"/>
      <c r="CX10" s="877"/>
      <c r="CY10" s="877"/>
      <c r="CZ10" s="877"/>
      <c r="DA10" s="877"/>
      <c r="DB10" s="877"/>
      <c r="DC10" s="877"/>
      <c r="DD10" s="877"/>
      <c r="DE10" s="877"/>
      <c r="DF10" s="877"/>
      <c r="DG10" s="877"/>
      <c r="DH10" s="877"/>
      <c r="DI10" s="877"/>
      <c r="DJ10" s="877"/>
      <c r="DK10" s="877"/>
      <c r="DL10" s="877"/>
      <c r="DM10" s="877"/>
      <c r="DN10" s="877"/>
      <c r="DO10" s="877"/>
      <c r="DP10" s="877"/>
      <c r="DQ10" s="877"/>
      <c r="DR10" s="877"/>
      <c r="DS10" s="877"/>
      <c r="DT10" s="877"/>
      <c r="DU10" s="877"/>
      <c r="DV10" s="877"/>
      <c r="DW10" s="877"/>
      <c r="DX10" s="877"/>
      <c r="DY10" s="877"/>
      <c r="DZ10" s="877"/>
      <c r="EA10" s="877"/>
      <c r="EB10" s="877"/>
      <c r="EC10" s="877"/>
      <c r="ED10" s="877"/>
      <c r="EE10" s="877"/>
      <c r="EF10" s="877"/>
      <c r="EG10" s="877"/>
      <c r="EH10" s="877"/>
      <c r="EI10" s="877"/>
      <c r="EJ10" s="877"/>
      <c r="EK10" s="877"/>
      <c r="EL10" s="877"/>
      <c r="EM10" s="877"/>
      <c r="EN10" s="877"/>
      <c r="EO10" s="877"/>
      <c r="EP10" s="877"/>
      <c r="EQ10" s="877"/>
      <c r="ER10" s="877"/>
      <c r="ES10" s="877"/>
      <c r="ET10" s="877"/>
      <c r="EU10" s="877"/>
      <c r="EV10" s="877"/>
      <c r="EW10" s="877"/>
      <c r="EX10" s="877"/>
      <c r="EY10" s="877"/>
      <c r="EZ10" s="877"/>
      <c r="FA10" s="877"/>
      <c r="FB10" s="877"/>
      <c r="FC10" s="877"/>
      <c r="FD10" s="877"/>
      <c r="FE10" s="877"/>
      <c r="FF10" s="877"/>
      <c r="FG10" s="877"/>
      <c r="FH10" s="877"/>
      <c r="FI10" s="877"/>
      <c r="FJ10" s="877"/>
      <c r="FK10" s="877"/>
      <c r="FL10" s="877"/>
      <c r="FM10" s="877"/>
      <c r="FN10" s="877"/>
      <c r="FO10" s="877"/>
      <c r="FP10" s="877"/>
      <c r="FQ10" s="877"/>
      <c r="FR10" s="877"/>
      <c r="FS10" s="877"/>
      <c r="FT10" s="877"/>
      <c r="FU10" s="877"/>
      <c r="FV10" s="877"/>
      <c r="FW10" s="877"/>
      <c r="FX10" s="877"/>
      <c r="FY10" s="877"/>
      <c r="FZ10" s="877"/>
      <c r="GA10" s="877"/>
      <c r="GB10" s="877"/>
      <c r="GC10" s="877"/>
      <c r="GD10" s="877"/>
      <c r="GE10" s="877"/>
      <c r="GF10" s="877"/>
      <c r="GG10" s="877"/>
      <c r="GH10" s="877"/>
      <c r="GI10" s="877"/>
      <c r="GJ10" s="877"/>
      <c r="GK10" s="877"/>
      <c r="GL10" s="877"/>
      <c r="GM10" s="877"/>
      <c r="GN10" s="877"/>
      <c r="GO10" s="877"/>
      <c r="GP10" s="877"/>
      <c r="GQ10" s="877"/>
      <c r="GR10" s="877"/>
      <c r="GS10" s="877"/>
      <c r="GT10" s="877"/>
      <c r="GU10" s="877"/>
      <c r="GV10" s="877"/>
      <c r="GW10" s="877"/>
      <c r="GX10" s="877"/>
      <c r="GY10" s="877"/>
      <c r="GZ10" s="877"/>
      <c r="HA10" s="877"/>
      <c r="HB10" s="877"/>
      <c r="HC10" s="877"/>
      <c r="HD10" s="877"/>
      <c r="HE10" s="877"/>
      <c r="HF10" s="877"/>
      <c r="HG10" s="877"/>
      <c r="HH10" s="877"/>
      <c r="HI10" s="877"/>
      <c r="HJ10" s="877"/>
      <c r="HK10" s="877"/>
      <c r="HL10" s="877"/>
      <c r="HM10" s="877"/>
      <c r="HN10" s="877"/>
      <c r="HO10" s="877"/>
      <c r="HP10" s="877"/>
      <c r="HQ10" s="877"/>
      <c r="HR10" s="877"/>
      <c r="HS10" s="877"/>
    </row>
    <row r="11" spans="1:227" s="920" customFormat="1" ht="12.75" customHeight="1">
      <c r="A11" s="913" t="s">
        <v>47</v>
      </c>
      <c r="B11" s="914"/>
      <c r="C11" s="914" t="s">
        <v>50</v>
      </c>
      <c r="D11" s="914"/>
      <c r="E11" s="914" t="s">
        <v>51</v>
      </c>
      <c r="F11" s="914"/>
      <c r="G11" s="915" t="s">
        <v>52</v>
      </c>
      <c r="H11" s="915" t="s">
        <v>53</v>
      </c>
      <c r="I11" s="915" t="s">
        <v>54</v>
      </c>
      <c r="J11" s="915" t="s">
        <v>55</v>
      </c>
      <c r="K11" s="915" t="s">
        <v>56</v>
      </c>
      <c r="L11" s="915" t="s">
        <v>57</v>
      </c>
      <c r="M11" s="915" t="s">
        <v>74</v>
      </c>
      <c r="N11" s="915" t="s">
        <v>58</v>
      </c>
      <c r="O11" s="915" t="s">
        <v>59</v>
      </c>
      <c r="P11" s="916"/>
      <c r="Q11" s="1447"/>
      <c r="R11" s="917"/>
      <c r="S11" s="918"/>
      <c r="T11" s="918"/>
      <c r="U11" s="918"/>
      <c r="V11" s="918"/>
      <c r="W11" s="918"/>
      <c r="X11" s="918"/>
      <c r="Y11" s="918"/>
      <c r="Z11" s="918"/>
      <c r="AA11" s="918"/>
      <c r="AB11" s="918"/>
      <c r="AC11" s="918"/>
      <c r="AD11" s="918"/>
      <c r="AE11" s="918"/>
      <c r="AF11" s="918"/>
      <c r="AG11" s="918"/>
      <c r="AH11" s="918"/>
      <c r="AI11" s="918"/>
      <c r="AJ11" s="918"/>
      <c r="AK11" s="918"/>
      <c r="AL11" s="918"/>
      <c r="AM11" s="918"/>
      <c r="AN11" s="918"/>
      <c r="AO11" s="918"/>
      <c r="AP11" s="918"/>
      <c r="AQ11" s="918"/>
      <c r="AR11" s="918"/>
      <c r="AS11" s="918"/>
      <c r="AT11" s="918"/>
      <c r="AU11" s="918"/>
      <c r="AV11" s="918"/>
      <c r="AW11" s="918"/>
      <c r="AX11" s="918"/>
      <c r="AY11" s="918"/>
      <c r="AZ11" s="918"/>
      <c r="BA11" s="918"/>
      <c r="BB11" s="918"/>
      <c r="BC11" s="918"/>
      <c r="BD11" s="918"/>
      <c r="BE11" s="918"/>
      <c r="BF11" s="918"/>
      <c r="BG11" s="918"/>
      <c r="BH11" s="918"/>
      <c r="BI11" s="918"/>
      <c r="BJ11" s="918"/>
      <c r="BK11" s="918"/>
      <c r="BL11" s="918"/>
      <c r="BM11" s="918"/>
      <c r="BN11" s="918"/>
      <c r="BO11" s="918"/>
      <c r="BP11" s="918"/>
      <c r="BQ11" s="918"/>
      <c r="BR11" s="918"/>
      <c r="BS11" s="918"/>
      <c r="BT11" s="918"/>
      <c r="BU11" s="918"/>
      <c r="BV11" s="918"/>
      <c r="BW11" s="918"/>
      <c r="BX11" s="918"/>
      <c r="BY11" s="918"/>
      <c r="BZ11" s="918"/>
      <c r="CA11" s="918"/>
      <c r="CB11" s="918"/>
      <c r="CC11" s="918"/>
      <c r="CD11" s="918"/>
      <c r="CE11" s="918"/>
      <c r="CF11" s="918"/>
      <c r="CG11" s="918"/>
      <c r="CH11" s="918"/>
      <c r="CI11" s="918"/>
      <c r="CJ11" s="918"/>
      <c r="CK11" s="918"/>
      <c r="CL11" s="918"/>
      <c r="CM11" s="918"/>
      <c r="CN11" s="918"/>
      <c r="CO11" s="918"/>
      <c r="CP11" s="918"/>
      <c r="CQ11" s="919"/>
      <c r="CR11" s="919"/>
      <c r="CS11" s="919"/>
      <c r="CT11" s="919"/>
      <c r="CU11" s="919"/>
      <c r="CV11" s="919"/>
      <c r="CW11" s="919"/>
      <c r="CX11" s="919"/>
      <c r="CY11" s="919"/>
      <c r="CZ11" s="919"/>
      <c r="DA11" s="919"/>
      <c r="DB11" s="919"/>
      <c r="DC11" s="919"/>
      <c r="DD11" s="919"/>
      <c r="DE11" s="919"/>
      <c r="DF11" s="919"/>
      <c r="DG11" s="919"/>
      <c r="DH11" s="919"/>
      <c r="DI11" s="919"/>
      <c r="DJ11" s="919"/>
      <c r="DK11" s="919"/>
      <c r="DL11" s="919"/>
      <c r="DM11" s="919"/>
      <c r="DN11" s="919"/>
      <c r="DO11" s="919"/>
      <c r="DP11" s="919"/>
      <c r="DQ11" s="919"/>
      <c r="DR11" s="919"/>
      <c r="DS11" s="919"/>
      <c r="DT11" s="919"/>
      <c r="DU11" s="919"/>
      <c r="DV11" s="919"/>
      <c r="DW11" s="919"/>
      <c r="DX11" s="919"/>
      <c r="DY11" s="919"/>
      <c r="DZ11" s="919"/>
      <c r="EA11" s="919"/>
      <c r="EB11" s="919"/>
      <c r="EC11" s="919"/>
      <c r="ED11" s="919"/>
      <c r="EE11" s="919"/>
      <c r="EF11" s="919"/>
      <c r="EG11" s="919"/>
      <c r="EH11" s="919"/>
      <c r="EI11" s="919"/>
      <c r="EJ11" s="919"/>
      <c r="EK11" s="919"/>
      <c r="EL11" s="919"/>
      <c r="EM11" s="919"/>
      <c r="EN11" s="919"/>
      <c r="EO11" s="919"/>
      <c r="EP11" s="919"/>
      <c r="EQ11" s="919"/>
      <c r="ER11" s="919"/>
      <c r="ES11" s="919"/>
      <c r="ET11" s="919"/>
      <c r="EU11" s="919"/>
      <c r="EV11" s="919"/>
      <c r="EW11" s="919"/>
      <c r="EX11" s="919"/>
      <c r="EY11" s="919"/>
      <c r="EZ11" s="919"/>
      <c r="FA11" s="919"/>
      <c r="FB11" s="919"/>
      <c r="FC11" s="919"/>
      <c r="FD11" s="919"/>
      <c r="FE11" s="919"/>
      <c r="FF11" s="919"/>
      <c r="FG11" s="919"/>
      <c r="FH11" s="919"/>
      <c r="FI11" s="919"/>
      <c r="FJ11" s="919"/>
      <c r="FK11" s="919"/>
      <c r="FL11" s="919"/>
      <c r="FM11" s="919"/>
      <c r="FN11" s="919"/>
      <c r="FO11" s="919"/>
      <c r="FP11" s="919"/>
      <c r="FQ11" s="919"/>
      <c r="FR11" s="919"/>
      <c r="FS11" s="919"/>
      <c r="FT11" s="919"/>
      <c r="FU11" s="919"/>
      <c r="FV11" s="919"/>
      <c r="FW11" s="919"/>
      <c r="FX11" s="919"/>
      <c r="FY11" s="919"/>
      <c r="FZ11" s="919"/>
      <c r="GA11" s="919"/>
      <c r="GB11" s="919"/>
      <c r="GC11" s="919"/>
      <c r="GD11" s="919"/>
      <c r="GE11" s="919"/>
      <c r="GF11" s="919"/>
      <c r="GG11" s="919"/>
      <c r="GH11" s="919"/>
      <c r="GI11" s="919"/>
      <c r="GJ11" s="919"/>
      <c r="GK11" s="919"/>
      <c r="GL11" s="919"/>
      <c r="GM11" s="919"/>
      <c r="GN11" s="919"/>
      <c r="GO11" s="919"/>
      <c r="GP11" s="919"/>
      <c r="GQ11" s="919"/>
      <c r="GR11" s="919"/>
      <c r="GS11" s="919"/>
      <c r="GT11" s="919"/>
      <c r="GU11" s="919"/>
      <c r="GV11" s="919"/>
      <c r="GW11" s="919"/>
      <c r="GX11" s="919"/>
      <c r="GY11" s="919"/>
      <c r="GZ11" s="919"/>
      <c r="HA11" s="919"/>
      <c r="HB11" s="919"/>
      <c r="HC11" s="919"/>
      <c r="HD11" s="919"/>
      <c r="HE11" s="919"/>
      <c r="HF11" s="919"/>
      <c r="HG11" s="919"/>
      <c r="HH11" s="919"/>
      <c r="HI11" s="919"/>
      <c r="HJ11" s="919"/>
      <c r="HK11" s="919"/>
      <c r="HL11" s="919"/>
      <c r="HM11" s="919"/>
      <c r="HN11" s="919"/>
      <c r="HO11" s="919"/>
      <c r="HP11" s="919"/>
      <c r="HQ11" s="919"/>
      <c r="HR11" s="919"/>
      <c r="HS11" s="919"/>
    </row>
    <row r="12" spans="1:227" s="912" customFormat="1" ht="12.75" customHeight="1">
      <c r="A12" s="921"/>
      <c r="B12" s="922" t="s">
        <v>60</v>
      </c>
      <c r="C12" s="922"/>
      <c r="D12" s="922"/>
      <c r="E12" s="922"/>
      <c r="F12" s="922"/>
      <c r="G12" s="923">
        <f>G13+G19+G25+G31+G37+G43</f>
        <v>387369</v>
      </c>
      <c r="H12" s="923">
        <f t="shared" ref="H12:P12" si="0">H13+H19+H25+H31+H37+H43</f>
        <v>56113</v>
      </c>
      <c r="I12" s="923">
        <f>I13+I19+I25+I31+I37+I43</f>
        <v>119389</v>
      </c>
      <c r="J12" s="923">
        <f t="shared" si="0"/>
        <v>0</v>
      </c>
      <c r="K12" s="923">
        <f t="shared" si="0"/>
        <v>0</v>
      </c>
      <c r="L12" s="923">
        <f t="shared" si="0"/>
        <v>500</v>
      </c>
      <c r="M12" s="923">
        <f t="shared" si="0"/>
        <v>28706</v>
      </c>
      <c r="N12" s="923">
        <f t="shared" si="0"/>
        <v>4013</v>
      </c>
      <c r="O12" s="923">
        <f t="shared" si="0"/>
        <v>153652</v>
      </c>
      <c r="P12" s="924">
        <f t="shared" si="0"/>
        <v>749742</v>
      </c>
      <c r="Q12" s="925"/>
      <c r="R12" s="926"/>
    </row>
    <row r="13" spans="1:227" s="912" customFormat="1" ht="12.75" customHeight="1">
      <c r="A13" s="927"/>
      <c r="B13" s="928"/>
      <c r="C13" s="928">
        <v>1</v>
      </c>
      <c r="D13" s="928" t="s">
        <v>316</v>
      </c>
      <c r="E13" s="928"/>
      <c r="F13" s="928"/>
      <c r="G13" s="928">
        <f>SUM(G14:G18)</f>
        <v>0</v>
      </c>
      <c r="H13" s="928">
        <f t="shared" ref="H13:O13" si="1">SUM(H14:H18)</f>
        <v>0</v>
      </c>
      <c r="I13" s="928">
        <f t="shared" si="1"/>
        <v>0</v>
      </c>
      <c r="J13" s="928">
        <f t="shared" si="1"/>
        <v>0</v>
      </c>
      <c r="K13" s="928">
        <f t="shared" si="1"/>
        <v>0</v>
      </c>
      <c r="L13" s="928">
        <f t="shared" si="1"/>
        <v>0</v>
      </c>
      <c r="M13" s="928">
        <f t="shared" si="1"/>
        <v>0</v>
      </c>
      <c r="N13" s="928">
        <f t="shared" si="1"/>
        <v>0</v>
      </c>
      <c r="O13" s="928">
        <f t="shared" si="1"/>
        <v>0</v>
      </c>
      <c r="P13" s="928">
        <f>SUM(P14:P18)</f>
        <v>0</v>
      </c>
      <c r="Q13" s="929"/>
      <c r="R13" s="930"/>
    </row>
    <row r="14" spans="1:227" ht="12.75" customHeight="1">
      <c r="A14" s="931"/>
      <c r="B14" s="932"/>
      <c r="C14" s="932"/>
      <c r="D14" s="932"/>
      <c r="E14" s="932">
        <v>1</v>
      </c>
      <c r="F14" s="932" t="s">
        <v>62</v>
      </c>
      <c r="G14" s="1020">
        <f>'P2. Buxheti 2020'!G13</f>
        <v>0</v>
      </c>
      <c r="H14" s="1020">
        <f>'P2. Buxheti 2020'!H13</f>
        <v>0</v>
      </c>
      <c r="I14" s="1020">
        <f>'P2. Buxheti 2020'!I13</f>
        <v>0</v>
      </c>
      <c r="J14" s="1020">
        <f>'P2. Buxheti 2020'!J13</f>
        <v>0</v>
      </c>
      <c r="K14" s="1020">
        <f>'P2. Buxheti 2020'!K13</f>
        <v>0</v>
      </c>
      <c r="L14" s="1020">
        <f>'P2. Buxheti 2020'!L13</f>
        <v>0</v>
      </c>
      <c r="M14" s="1020">
        <f>'P2. Buxheti 2020'!M13</f>
        <v>0</v>
      </c>
      <c r="N14" s="1020">
        <f>'P2. Buxheti 2020'!N13</f>
        <v>0</v>
      </c>
      <c r="O14" s="1020">
        <f>'P2. Buxheti 2020'!O13</f>
        <v>0</v>
      </c>
      <c r="P14" s="1021">
        <f>SUM(G14:O14)</f>
        <v>0</v>
      </c>
      <c r="Q14" s="1022"/>
    </row>
    <row r="15" spans="1:227" ht="12.75" customHeight="1">
      <c r="A15" s="931"/>
      <c r="B15" s="932"/>
      <c r="C15" s="932"/>
      <c r="D15" s="932"/>
      <c r="E15" s="932">
        <v>2</v>
      </c>
      <c r="F15" s="932" t="s">
        <v>63</v>
      </c>
      <c r="G15" s="1020"/>
      <c r="H15" s="1020"/>
      <c r="I15" s="1020"/>
      <c r="J15" s="1020"/>
      <c r="K15" s="1020"/>
      <c r="L15" s="1020"/>
      <c r="M15" s="1020"/>
      <c r="N15" s="1020"/>
      <c r="O15" s="1020"/>
      <c r="P15" s="1021">
        <f t="shared" ref="P15:P48" si="2">SUM(G15:O15)</f>
        <v>0</v>
      </c>
      <c r="Q15" s="1022"/>
    </row>
    <row r="16" spans="1:227" ht="12.75" customHeight="1">
      <c r="A16" s="931"/>
      <c r="B16" s="932"/>
      <c r="C16" s="932"/>
      <c r="D16" s="932"/>
      <c r="E16" s="932">
        <v>3</v>
      </c>
      <c r="F16" s="932" t="s">
        <v>64</v>
      </c>
      <c r="G16" s="1020">
        <f>'P2. Buxheti 2020'!G15</f>
        <v>0</v>
      </c>
      <c r="H16" s="1020">
        <f>'P2. Buxheti 2020'!H15</f>
        <v>0</v>
      </c>
      <c r="I16" s="1020">
        <f>'P2. Buxheti 2020'!I15</f>
        <v>0</v>
      </c>
      <c r="J16" s="1020">
        <f>'P2. Buxheti 2020'!J15</f>
        <v>0</v>
      </c>
      <c r="K16" s="1020">
        <f>'P2. Buxheti 2020'!K15</f>
        <v>0</v>
      </c>
      <c r="L16" s="1020">
        <f>'P2. Buxheti 2020'!L15</f>
        <v>0</v>
      </c>
      <c r="M16" s="1020">
        <f>'P2. Buxheti 2020'!M15</f>
        <v>0</v>
      </c>
      <c r="N16" s="1020">
        <f>'P2. Buxheti 2020'!N15</f>
        <v>0</v>
      </c>
      <c r="O16" s="1020">
        <f>'P2. Buxheti 2020'!O15</f>
        <v>0</v>
      </c>
      <c r="P16" s="1021">
        <f t="shared" si="2"/>
        <v>0</v>
      </c>
      <c r="Q16" s="1022"/>
    </row>
    <row r="17" spans="1:18" ht="12.75" customHeight="1">
      <c r="A17" s="931"/>
      <c r="B17" s="932"/>
      <c r="C17" s="932"/>
      <c r="D17" s="932"/>
      <c r="E17" s="932">
        <v>4</v>
      </c>
      <c r="F17" s="932" t="s">
        <v>65</v>
      </c>
      <c r="G17" s="1020">
        <f>'P2. Buxheti 2020'!G16</f>
        <v>0</v>
      </c>
      <c r="H17" s="1020">
        <f>'P2. Buxheti 2020'!H16</f>
        <v>0</v>
      </c>
      <c r="I17" s="1020">
        <f>'P2. Buxheti 2020'!I16</f>
        <v>0</v>
      </c>
      <c r="J17" s="1020">
        <f>'P2. Buxheti 2020'!J16</f>
        <v>0</v>
      </c>
      <c r="K17" s="1020">
        <f>'P2. Buxheti 2020'!K16</f>
        <v>0</v>
      </c>
      <c r="L17" s="1020">
        <f>'P2. Buxheti 2020'!L16</f>
        <v>0</v>
      </c>
      <c r="M17" s="1020">
        <f>'P2. Buxheti 2020'!M16</f>
        <v>0</v>
      </c>
      <c r="N17" s="1020">
        <f>'P2. Buxheti 2020'!N16</f>
        <v>0</v>
      </c>
      <c r="O17" s="1020">
        <f>'P2. Buxheti 2020'!O16</f>
        <v>0</v>
      </c>
      <c r="P17" s="1021">
        <f t="shared" si="2"/>
        <v>0</v>
      </c>
      <c r="Q17" s="1022"/>
    </row>
    <row r="18" spans="1:18" ht="12.75" customHeight="1">
      <c r="A18" s="931"/>
      <c r="B18" s="932"/>
      <c r="C18" s="932"/>
      <c r="D18" s="932"/>
      <c r="E18" s="932">
        <v>5</v>
      </c>
      <c r="F18" s="932" t="s">
        <v>66</v>
      </c>
      <c r="G18" s="1020"/>
      <c r="H18" s="1020"/>
      <c r="I18" s="1020"/>
      <c r="J18" s="1020"/>
      <c r="K18" s="1020"/>
      <c r="L18" s="1020"/>
      <c r="M18" s="1020"/>
      <c r="N18" s="1020"/>
      <c r="O18" s="1020"/>
      <c r="P18" s="1021">
        <f t="shared" si="2"/>
        <v>0</v>
      </c>
      <c r="Q18" s="1022"/>
    </row>
    <row r="19" spans="1:18" s="912" customFormat="1" ht="12.75" customHeight="1">
      <c r="A19" s="927"/>
      <c r="B19" s="928"/>
      <c r="C19" s="928">
        <v>2</v>
      </c>
      <c r="D19" s="928" t="s">
        <v>317</v>
      </c>
      <c r="E19" s="928"/>
      <c r="F19" s="928"/>
      <c r="G19" s="1023">
        <f t="shared" ref="G19:O19" si="3">SUM(G20:G24)</f>
        <v>0</v>
      </c>
      <c r="H19" s="1023">
        <f t="shared" si="3"/>
        <v>0</v>
      </c>
      <c r="I19" s="1023">
        <f t="shared" si="3"/>
        <v>0</v>
      </c>
      <c r="J19" s="1023">
        <f t="shared" si="3"/>
        <v>0</v>
      </c>
      <c r="K19" s="1023">
        <f t="shared" si="3"/>
        <v>0</v>
      </c>
      <c r="L19" s="1023">
        <f t="shared" si="3"/>
        <v>0</v>
      </c>
      <c r="M19" s="1023">
        <f t="shared" si="3"/>
        <v>0</v>
      </c>
      <c r="N19" s="1023">
        <f t="shared" si="3"/>
        <v>0</v>
      </c>
      <c r="O19" s="1023">
        <f t="shared" si="3"/>
        <v>0</v>
      </c>
      <c r="P19" s="1021">
        <f t="shared" si="2"/>
        <v>0</v>
      </c>
      <c r="Q19" s="1024"/>
      <c r="R19" s="930"/>
    </row>
    <row r="20" spans="1:18" ht="12.75" customHeight="1">
      <c r="A20" s="931"/>
      <c r="B20" s="932"/>
      <c r="C20" s="932"/>
      <c r="D20" s="932"/>
      <c r="E20" s="932">
        <v>1</v>
      </c>
      <c r="F20" s="932" t="s">
        <v>62</v>
      </c>
      <c r="G20" s="1020">
        <f>'P2. Buxheti 2020'!G19</f>
        <v>0</v>
      </c>
      <c r="H20" s="1020">
        <f>'P2. Buxheti 2020'!H19</f>
        <v>0</v>
      </c>
      <c r="I20" s="1020">
        <f>'P2. Buxheti 2020'!I19</f>
        <v>0</v>
      </c>
      <c r="J20" s="1020">
        <f>'P2. Buxheti 2020'!J19</f>
        <v>0</v>
      </c>
      <c r="K20" s="1020">
        <f>'P2. Buxheti 2020'!K19</f>
        <v>0</v>
      </c>
      <c r="L20" s="1020">
        <f>'P2. Buxheti 2020'!L19</f>
        <v>0</v>
      </c>
      <c r="M20" s="1020">
        <f>'P2. Buxheti 2020'!M19</f>
        <v>0</v>
      </c>
      <c r="N20" s="1020">
        <f>'P2. Buxheti 2020'!N19</f>
        <v>0</v>
      </c>
      <c r="O20" s="1020">
        <f>'P2. Buxheti 2020'!O19</f>
        <v>0</v>
      </c>
      <c r="P20" s="1021">
        <f t="shared" si="2"/>
        <v>0</v>
      </c>
      <c r="Q20" s="1022"/>
    </row>
    <row r="21" spans="1:18" ht="12.75" customHeight="1">
      <c r="A21" s="931"/>
      <c r="B21" s="932"/>
      <c r="C21" s="932"/>
      <c r="D21" s="932"/>
      <c r="E21" s="932">
        <v>2</v>
      </c>
      <c r="F21" s="932" t="s">
        <v>63</v>
      </c>
      <c r="G21" s="1020"/>
      <c r="H21" s="1020"/>
      <c r="I21" s="1020"/>
      <c r="J21" s="1020"/>
      <c r="K21" s="1020"/>
      <c r="L21" s="1020"/>
      <c r="M21" s="1020"/>
      <c r="N21" s="1020"/>
      <c r="O21" s="1020"/>
      <c r="P21" s="1021">
        <f t="shared" si="2"/>
        <v>0</v>
      </c>
      <c r="Q21" s="1022"/>
    </row>
    <row r="22" spans="1:18" ht="12.75" customHeight="1">
      <c r="A22" s="931"/>
      <c r="B22" s="932"/>
      <c r="C22" s="932"/>
      <c r="D22" s="932"/>
      <c r="E22" s="932">
        <v>3</v>
      </c>
      <c r="F22" s="932" t="s">
        <v>64</v>
      </c>
      <c r="G22" s="1020">
        <f>'P2. Buxheti 2020'!G21</f>
        <v>0</v>
      </c>
      <c r="H22" s="1020">
        <f>'P2. Buxheti 2020'!H21</f>
        <v>0</v>
      </c>
      <c r="I22" s="1020">
        <f>'P2. Buxheti 2020'!I21</f>
        <v>0</v>
      </c>
      <c r="J22" s="1020">
        <f>'P2. Buxheti 2020'!J21</f>
        <v>0</v>
      </c>
      <c r="K22" s="1020">
        <f>'P2. Buxheti 2020'!K21</f>
        <v>0</v>
      </c>
      <c r="L22" s="1020">
        <f>'P2. Buxheti 2020'!L21</f>
        <v>0</v>
      </c>
      <c r="M22" s="1020">
        <f>'P2. Buxheti 2020'!M21</f>
        <v>0</v>
      </c>
      <c r="N22" s="1020">
        <f>'P2. Buxheti 2020'!N21</f>
        <v>0</v>
      </c>
      <c r="O22" s="1020">
        <f>'P2. Buxheti 2020'!O21</f>
        <v>0</v>
      </c>
      <c r="P22" s="1021">
        <f t="shared" si="2"/>
        <v>0</v>
      </c>
      <c r="Q22" s="1022"/>
    </row>
    <row r="23" spans="1:18" ht="12.75" customHeight="1">
      <c r="A23" s="931"/>
      <c r="B23" s="932"/>
      <c r="C23" s="932"/>
      <c r="D23" s="932"/>
      <c r="E23" s="932">
        <v>4</v>
      </c>
      <c r="F23" s="932" t="s">
        <v>65</v>
      </c>
      <c r="G23" s="1020">
        <f>'P2. Buxheti 2020'!G22</f>
        <v>0</v>
      </c>
      <c r="H23" s="1020">
        <f>'P2. Buxheti 2020'!H22</f>
        <v>0</v>
      </c>
      <c r="I23" s="1020">
        <f>'P2. Buxheti 2020'!I22</f>
        <v>0</v>
      </c>
      <c r="J23" s="1020">
        <f>'P2. Buxheti 2020'!J22</f>
        <v>0</v>
      </c>
      <c r="K23" s="1020">
        <f>'P2. Buxheti 2020'!K22</f>
        <v>0</v>
      </c>
      <c r="L23" s="1020">
        <f>'P2. Buxheti 2020'!L22</f>
        <v>0</v>
      </c>
      <c r="M23" s="1020">
        <f>'P2. Buxheti 2020'!M22</f>
        <v>0</v>
      </c>
      <c r="N23" s="1020">
        <f>'P2. Buxheti 2020'!N22</f>
        <v>0</v>
      </c>
      <c r="O23" s="1020">
        <f>'P2. Buxheti 2020'!O22</f>
        <v>0</v>
      </c>
      <c r="P23" s="1021">
        <f t="shared" si="2"/>
        <v>0</v>
      </c>
      <c r="Q23" s="1022"/>
    </row>
    <row r="24" spans="1:18" ht="12.75" customHeight="1">
      <c r="A24" s="931"/>
      <c r="B24" s="932"/>
      <c r="C24" s="932"/>
      <c r="D24" s="932"/>
      <c r="E24" s="932">
        <v>5</v>
      </c>
      <c r="F24" s="932" t="s">
        <v>66</v>
      </c>
      <c r="G24" s="1020"/>
      <c r="H24" s="1020"/>
      <c r="I24" s="1020"/>
      <c r="J24" s="1020"/>
      <c r="K24" s="1020"/>
      <c r="L24" s="1020"/>
      <c r="M24" s="1020"/>
      <c r="N24" s="1020"/>
      <c r="O24" s="1020"/>
      <c r="P24" s="1021">
        <f t="shared" si="2"/>
        <v>0</v>
      </c>
      <c r="Q24" s="1022"/>
    </row>
    <row r="25" spans="1:18" s="912" customFormat="1" ht="12.75" customHeight="1">
      <c r="A25" s="927"/>
      <c r="B25" s="928"/>
      <c r="C25" s="928">
        <v>3</v>
      </c>
      <c r="D25" s="928" t="s">
        <v>318</v>
      </c>
      <c r="E25" s="928"/>
      <c r="F25" s="928"/>
      <c r="G25" s="1023">
        <f t="shared" ref="G25:O25" si="4">SUM(G26:G30)</f>
        <v>0</v>
      </c>
      <c r="H25" s="1023">
        <f t="shared" si="4"/>
        <v>0</v>
      </c>
      <c r="I25" s="1023">
        <f t="shared" si="4"/>
        <v>0</v>
      </c>
      <c r="J25" s="1023">
        <f t="shared" si="4"/>
        <v>0</v>
      </c>
      <c r="K25" s="1023">
        <f t="shared" si="4"/>
        <v>0</v>
      </c>
      <c r="L25" s="1023">
        <f t="shared" si="4"/>
        <v>0</v>
      </c>
      <c r="M25" s="1023">
        <f t="shared" si="4"/>
        <v>0</v>
      </c>
      <c r="N25" s="1023">
        <f t="shared" si="4"/>
        <v>0</v>
      </c>
      <c r="O25" s="1023">
        <f t="shared" si="4"/>
        <v>0</v>
      </c>
      <c r="P25" s="1021">
        <f t="shared" si="2"/>
        <v>0</v>
      </c>
      <c r="Q25" s="1024"/>
      <c r="R25" s="930"/>
    </row>
    <row r="26" spans="1:18" ht="12.75" customHeight="1">
      <c r="A26" s="931"/>
      <c r="B26" s="932"/>
      <c r="C26" s="932"/>
      <c r="D26" s="932"/>
      <c r="E26" s="932">
        <v>1</v>
      </c>
      <c r="F26" s="932" t="s">
        <v>62</v>
      </c>
      <c r="G26" s="1020">
        <f>'P2. Buxheti 2020'!G25</f>
        <v>0</v>
      </c>
      <c r="H26" s="1020">
        <f>'P2. Buxheti 2020'!H25</f>
        <v>0</v>
      </c>
      <c r="I26" s="1020">
        <f>'P2. Buxheti 2020'!I25</f>
        <v>0</v>
      </c>
      <c r="J26" s="1020">
        <f>'P2. Buxheti 2020'!J25</f>
        <v>0</v>
      </c>
      <c r="K26" s="1020">
        <f>'P2. Buxheti 2020'!K25</f>
        <v>0</v>
      </c>
      <c r="L26" s="1020">
        <f>'P2. Buxheti 2020'!L25</f>
        <v>0</v>
      </c>
      <c r="M26" s="1020">
        <f>'P2. Buxheti 2020'!M25</f>
        <v>0</v>
      </c>
      <c r="N26" s="1020">
        <f>'P2. Buxheti 2020'!N25</f>
        <v>0</v>
      </c>
      <c r="O26" s="1020">
        <f>'P2. Buxheti 2020'!O25</f>
        <v>0</v>
      </c>
      <c r="P26" s="1021">
        <f t="shared" si="2"/>
        <v>0</v>
      </c>
      <c r="Q26" s="1022"/>
    </row>
    <row r="27" spans="1:18" ht="12.75" customHeight="1">
      <c r="A27" s="931"/>
      <c r="B27" s="932"/>
      <c r="C27" s="932"/>
      <c r="D27" s="932"/>
      <c r="E27" s="932">
        <v>2</v>
      </c>
      <c r="F27" s="932" t="s">
        <v>63</v>
      </c>
      <c r="G27" s="1020"/>
      <c r="H27" s="1020"/>
      <c r="I27" s="1020"/>
      <c r="J27" s="1020"/>
      <c r="K27" s="1020"/>
      <c r="L27" s="1020"/>
      <c r="M27" s="1020"/>
      <c r="N27" s="1020"/>
      <c r="O27" s="1020"/>
      <c r="P27" s="1021">
        <f t="shared" si="2"/>
        <v>0</v>
      </c>
      <c r="Q27" s="1022"/>
    </row>
    <row r="28" spans="1:18" ht="12.75" customHeight="1">
      <c r="A28" s="931"/>
      <c r="B28" s="932"/>
      <c r="C28" s="932"/>
      <c r="D28" s="932"/>
      <c r="E28" s="932">
        <v>3</v>
      </c>
      <c r="F28" s="932" t="s">
        <v>64</v>
      </c>
      <c r="G28" s="1020">
        <f>'P2. Buxheti 2020'!G27</f>
        <v>0</v>
      </c>
      <c r="H28" s="1020">
        <f>'P2. Buxheti 2020'!H27</f>
        <v>0</v>
      </c>
      <c r="I28" s="1020">
        <f>'P2. Buxheti 2020'!I27</f>
        <v>0</v>
      </c>
      <c r="J28" s="1020">
        <f>'P2. Buxheti 2020'!J27</f>
        <v>0</v>
      </c>
      <c r="K28" s="1020">
        <f>'P2. Buxheti 2020'!K27</f>
        <v>0</v>
      </c>
      <c r="L28" s="1020">
        <f>'P2. Buxheti 2020'!L27</f>
        <v>0</v>
      </c>
      <c r="M28" s="1020">
        <f>'P2. Buxheti 2020'!M27</f>
        <v>0</v>
      </c>
      <c r="N28" s="1020">
        <f>'P2. Buxheti 2020'!N27</f>
        <v>0</v>
      </c>
      <c r="O28" s="1020">
        <f>'P2. Buxheti 2020'!O27</f>
        <v>0</v>
      </c>
      <c r="P28" s="1021">
        <f t="shared" si="2"/>
        <v>0</v>
      </c>
      <c r="Q28" s="1022"/>
    </row>
    <row r="29" spans="1:18" ht="12.75" customHeight="1">
      <c r="A29" s="931"/>
      <c r="B29" s="932"/>
      <c r="C29" s="932"/>
      <c r="D29" s="932"/>
      <c r="E29" s="932">
        <v>4</v>
      </c>
      <c r="F29" s="932" t="s">
        <v>65</v>
      </c>
      <c r="G29" s="1020">
        <f>'P2. Buxheti 2020'!G28</f>
        <v>0</v>
      </c>
      <c r="H29" s="1020">
        <f>'P2. Buxheti 2020'!H28</f>
        <v>0</v>
      </c>
      <c r="I29" s="1020">
        <f>'P2. Buxheti 2020'!I28</f>
        <v>0</v>
      </c>
      <c r="J29" s="1020">
        <f>'P2. Buxheti 2020'!J28</f>
        <v>0</v>
      </c>
      <c r="K29" s="1020">
        <f>'P2. Buxheti 2020'!K28</f>
        <v>0</v>
      </c>
      <c r="L29" s="1020">
        <f>'P2. Buxheti 2020'!L28</f>
        <v>0</v>
      </c>
      <c r="M29" s="1020">
        <f>'P2. Buxheti 2020'!M28</f>
        <v>0</v>
      </c>
      <c r="N29" s="1020">
        <f>'P2. Buxheti 2020'!N28</f>
        <v>0</v>
      </c>
      <c r="O29" s="1020">
        <f>'P2. Buxheti 2020'!O28</f>
        <v>0</v>
      </c>
      <c r="P29" s="1021">
        <f t="shared" si="2"/>
        <v>0</v>
      </c>
      <c r="Q29" s="1022"/>
    </row>
    <row r="30" spans="1:18" ht="12.75" customHeight="1">
      <c r="A30" s="931"/>
      <c r="B30" s="932"/>
      <c r="C30" s="932"/>
      <c r="D30" s="932"/>
      <c r="E30" s="932">
        <v>5</v>
      </c>
      <c r="F30" s="932" t="s">
        <v>66</v>
      </c>
      <c r="G30" s="1020"/>
      <c r="H30" s="1020"/>
      <c r="I30" s="1020"/>
      <c r="J30" s="1020"/>
      <c r="K30" s="1020"/>
      <c r="L30" s="1020"/>
      <c r="M30" s="1020"/>
      <c r="N30" s="1020"/>
      <c r="O30" s="1020"/>
      <c r="P30" s="1021">
        <f t="shared" si="2"/>
        <v>0</v>
      </c>
      <c r="Q30" s="1022"/>
    </row>
    <row r="31" spans="1:18" s="912" customFormat="1" ht="12.75" customHeight="1">
      <c r="A31" s="927"/>
      <c r="B31" s="928"/>
      <c r="C31" s="928">
        <v>4</v>
      </c>
      <c r="D31" s="928" t="s">
        <v>450</v>
      </c>
      <c r="E31" s="928"/>
      <c r="F31" s="928"/>
      <c r="G31" s="1023">
        <f t="shared" ref="G31:O31" si="5">SUM(G32:G36)</f>
        <v>387369</v>
      </c>
      <c r="H31" s="1023">
        <f t="shared" si="5"/>
        <v>56113</v>
      </c>
      <c r="I31" s="1023">
        <f t="shared" si="5"/>
        <v>90431</v>
      </c>
      <c r="J31" s="1023">
        <f t="shared" si="5"/>
        <v>0</v>
      </c>
      <c r="K31" s="1023">
        <f t="shared" si="5"/>
        <v>0</v>
      </c>
      <c r="L31" s="1023">
        <f t="shared" si="5"/>
        <v>500</v>
      </c>
      <c r="M31" s="1023">
        <f t="shared" si="5"/>
        <v>28706</v>
      </c>
      <c r="N31" s="1023">
        <f t="shared" si="5"/>
        <v>4013</v>
      </c>
      <c r="O31" s="1023">
        <f t="shared" si="5"/>
        <v>140516</v>
      </c>
      <c r="P31" s="1021">
        <f>SUM(G31:O31)</f>
        <v>707648</v>
      </c>
      <c r="Q31" s="1024"/>
      <c r="R31" s="930"/>
    </row>
    <row r="32" spans="1:18" s="912" customFormat="1" ht="12.75" customHeight="1">
      <c r="A32" s="933"/>
      <c r="B32" s="934"/>
      <c r="C32" s="934"/>
      <c r="D32" s="932"/>
      <c r="E32" s="932">
        <v>1</v>
      </c>
      <c r="F32" s="932" t="s">
        <v>62</v>
      </c>
      <c r="G32" s="1020">
        <f>'P2. Buxheti 2020'!G31</f>
        <v>384241</v>
      </c>
      <c r="H32" s="1020">
        <f>'P2. Buxheti 2020'!H31</f>
        <v>56113</v>
      </c>
      <c r="I32" s="1020">
        <f>'P2. Buxheti 2020'!I31</f>
        <v>1180</v>
      </c>
      <c r="J32" s="1020">
        <f>'P2. Buxheti 2020'!J31</f>
        <v>0</v>
      </c>
      <c r="K32" s="1020">
        <f>'P2. Buxheti 2020'!K31</f>
        <v>0</v>
      </c>
      <c r="L32" s="1020">
        <f>'P2. Buxheti 2020'!L31</f>
        <v>0</v>
      </c>
      <c r="M32" s="1020">
        <f>'P2. Buxheti 2020'!M31</f>
        <v>28706</v>
      </c>
      <c r="N32" s="1020">
        <f>'P2. Buxheti 2020'!N31</f>
        <v>0</v>
      </c>
      <c r="O32" s="1020">
        <f>'P2. Buxheti 2020'!O31</f>
        <v>0</v>
      </c>
      <c r="P32" s="1021">
        <f t="shared" si="2"/>
        <v>470240</v>
      </c>
      <c r="Q32" s="1024"/>
      <c r="R32" s="930"/>
    </row>
    <row r="33" spans="1:18" s="912" customFormat="1" ht="12.75" customHeight="1">
      <c r="A33" s="933"/>
      <c r="B33" s="934"/>
      <c r="C33" s="934"/>
      <c r="D33" s="932"/>
      <c r="E33" s="932">
        <v>2</v>
      </c>
      <c r="F33" s="932" t="s">
        <v>63</v>
      </c>
      <c r="G33" s="1020"/>
      <c r="H33" s="1020"/>
      <c r="I33" s="1020"/>
      <c r="J33" s="1020"/>
      <c r="K33" s="1020"/>
      <c r="L33" s="1020"/>
      <c r="M33" s="1020"/>
      <c r="N33" s="1020"/>
      <c r="O33" s="1020"/>
      <c r="P33" s="1021">
        <f t="shared" si="2"/>
        <v>0</v>
      </c>
      <c r="Q33" s="1024"/>
      <c r="R33" s="930"/>
    </row>
    <row r="34" spans="1:18" s="912" customFormat="1" ht="12.75" customHeight="1">
      <c r="A34" s="933"/>
      <c r="B34" s="934"/>
      <c r="C34" s="934"/>
      <c r="D34" s="932"/>
      <c r="E34" s="932">
        <v>3</v>
      </c>
      <c r="F34" s="932" t="s">
        <v>64</v>
      </c>
      <c r="G34" s="1020">
        <f>'P2. Buxheti 2020'!G33</f>
        <v>0</v>
      </c>
      <c r="H34" s="1020">
        <f>'P2. Buxheti 2020'!H33</f>
        <v>0</v>
      </c>
      <c r="I34" s="1020">
        <f>'P2. Buxheti 2020'!I33</f>
        <v>0</v>
      </c>
      <c r="J34" s="1020">
        <f>'P2. Buxheti 2020'!J33</f>
        <v>0</v>
      </c>
      <c r="K34" s="1020">
        <f>'P2. Buxheti 2020'!K33</f>
        <v>0</v>
      </c>
      <c r="L34" s="1020">
        <f>'P2. Buxheti 2020'!L33</f>
        <v>0</v>
      </c>
      <c r="M34" s="1020">
        <f>'P2. Buxheti 2020'!M33</f>
        <v>0</v>
      </c>
      <c r="N34" s="1020">
        <f>'P2. Buxheti 2020'!N33</f>
        <v>0</v>
      </c>
      <c r="O34" s="1020">
        <f>'P2. Buxheti 2020'!O33</f>
        <v>0</v>
      </c>
      <c r="P34" s="1021">
        <f t="shared" si="2"/>
        <v>0</v>
      </c>
      <c r="Q34" s="1024"/>
      <c r="R34" s="930"/>
    </row>
    <row r="35" spans="1:18" s="912" customFormat="1" ht="12.75" customHeight="1">
      <c r="A35" s="933"/>
      <c r="B35" s="934"/>
      <c r="C35" s="934"/>
      <c r="D35" s="932"/>
      <c r="E35" s="932">
        <v>4</v>
      </c>
      <c r="F35" s="74" t="s">
        <v>600</v>
      </c>
      <c r="G35" s="1020">
        <f>'P2. Buxheti 2020'!G34</f>
        <v>0</v>
      </c>
      <c r="H35" s="1020">
        <f>'P2. Buxheti 2020'!H34</f>
        <v>0</v>
      </c>
      <c r="I35" s="1020">
        <f>'P2. Buxheti 2020'!I34</f>
        <v>3741</v>
      </c>
      <c r="J35" s="1020">
        <f>'P2. Buxheti 2020'!J34</f>
        <v>0</v>
      </c>
      <c r="K35" s="1020">
        <f>'P2. Buxheti 2020'!K34</f>
        <v>0</v>
      </c>
      <c r="L35" s="1020">
        <f>'P2. Buxheti 2020'!L34</f>
        <v>0</v>
      </c>
      <c r="M35" s="1020">
        <f>'P2. Buxheti 2020'!M34</f>
        <v>0</v>
      </c>
      <c r="N35" s="1020">
        <f>'P2. Buxheti 2020'!N34</f>
        <v>0</v>
      </c>
      <c r="O35" s="1020">
        <f>'P2. Buxheti 2020'!O34</f>
        <v>44821</v>
      </c>
      <c r="P35" s="1021">
        <f t="shared" si="2"/>
        <v>48562</v>
      </c>
      <c r="Q35" s="1024"/>
      <c r="R35" s="930"/>
    </row>
    <row r="36" spans="1:18" ht="12.75" customHeight="1">
      <c r="A36" s="935"/>
      <c r="B36" s="936"/>
      <c r="C36" s="936"/>
      <c r="D36" s="936"/>
      <c r="E36" s="936">
        <v>5</v>
      </c>
      <c r="F36" s="937" t="s">
        <v>66</v>
      </c>
      <c r="G36" s="1020">
        <f>'P2. Buxheti 2020'!G35</f>
        <v>3128</v>
      </c>
      <c r="H36" s="1020">
        <f>'P2. Buxheti 2020'!H35</f>
        <v>0</v>
      </c>
      <c r="I36" s="1020">
        <f>'P2. Buxheti 2020'!I35</f>
        <v>85510</v>
      </c>
      <c r="J36" s="1020">
        <f>'P2. Buxheti 2020'!J35</f>
        <v>0</v>
      </c>
      <c r="K36" s="1020">
        <f>'P2. Buxheti 2020'!K35</f>
        <v>0</v>
      </c>
      <c r="L36" s="1020">
        <f>'P2. Buxheti 2020'!L35</f>
        <v>500</v>
      </c>
      <c r="M36" s="1020">
        <f>'P2. Buxheti 2020'!M35</f>
        <v>0</v>
      </c>
      <c r="N36" s="1020">
        <f>'P2. Buxheti 2020'!N35</f>
        <v>4013</v>
      </c>
      <c r="O36" s="1020">
        <f>'P2. Buxheti 2020'!O35</f>
        <v>95695</v>
      </c>
      <c r="P36" s="1021">
        <f t="shared" si="2"/>
        <v>188846</v>
      </c>
      <c r="Q36" s="1022"/>
    </row>
    <row r="37" spans="1:18" s="912" customFormat="1" ht="12.75" customHeight="1">
      <c r="A37" s="938"/>
      <c r="B37" s="939"/>
      <c r="C37" s="939">
        <v>5</v>
      </c>
      <c r="D37" s="939" t="s">
        <v>533</v>
      </c>
      <c r="E37" s="939"/>
      <c r="F37" s="939"/>
      <c r="G37" s="1023">
        <f t="shared" ref="G37:O37" si="6">SUM(G38:G42)</f>
        <v>0</v>
      </c>
      <c r="H37" s="1023">
        <f t="shared" si="6"/>
        <v>0</v>
      </c>
      <c r="I37" s="1023">
        <f t="shared" si="6"/>
        <v>28958</v>
      </c>
      <c r="J37" s="1023">
        <f t="shared" si="6"/>
        <v>0</v>
      </c>
      <c r="K37" s="1023">
        <f t="shared" si="6"/>
        <v>0</v>
      </c>
      <c r="L37" s="1023">
        <f t="shared" si="6"/>
        <v>0</v>
      </c>
      <c r="M37" s="1023">
        <f t="shared" si="6"/>
        <v>0</v>
      </c>
      <c r="N37" s="1023">
        <f t="shared" si="6"/>
        <v>0</v>
      </c>
      <c r="O37" s="1023">
        <f t="shared" si="6"/>
        <v>13136</v>
      </c>
      <c r="P37" s="1021">
        <f t="shared" si="2"/>
        <v>42094</v>
      </c>
      <c r="Q37" s="1024"/>
      <c r="R37" s="930"/>
    </row>
    <row r="38" spans="1:18" s="912" customFormat="1" ht="12.75" customHeight="1">
      <c r="A38" s="933"/>
      <c r="B38" s="934"/>
      <c r="C38" s="934"/>
      <c r="D38" s="932"/>
      <c r="E38" s="932">
        <v>1</v>
      </c>
      <c r="F38" s="932" t="s">
        <v>62</v>
      </c>
      <c r="G38" s="1020">
        <f>'P2. Buxheti 2020'!G37</f>
        <v>0</v>
      </c>
      <c r="H38" s="1020">
        <f>'P2. Buxheti 2020'!H37</f>
        <v>0</v>
      </c>
      <c r="I38" s="1020">
        <f>'P2. Buxheti 2020'!I37</f>
        <v>0</v>
      </c>
      <c r="J38" s="1020">
        <f>'P2. Buxheti 2020'!J37</f>
        <v>0</v>
      </c>
      <c r="K38" s="1020">
        <f>'P2. Buxheti 2020'!K37</f>
        <v>0</v>
      </c>
      <c r="L38" s="1020">
        <f>'P2. Buxheti 2020'!L37</f>
        <v>0</v>
      </c>
      <c r="M38" s="1020">
        <f>'P2. Buxheti 2020'!M37</f>
        <v>0</v>
      </c>
      <c r="N38" s="1020">
        <f>'P2. Buxheti 2020'!N37</f>
        <v>0</v>
      </c>
      <c r="O38" s="1020">
        <f>'P2. Buxheti 2020'!O37</f>
        <v>4955</v>
      </c>
      <c r="P38" s="1021">
        <f t="shared" si="2"/>
        <v>4955</v>
      </c>
      <c r="Q38" s="1024"/>
      <c r="R38" s="930"/>
    </row>
    <row r="39" spans="1:18" s="912" customFormat="1" ht="12.75" customHeight="1">
      <c r="A39" s="933"/>
      <c r="B39" s="934"/>
      <c r="C39" s="934"/>
      <c r="D39" s="932"/>
      <c r="E39" s="932">
        <v>2</v>
      </c>
      <c r="F39" s="932" t="s">
        <v>63</v>
      </c>
      <c r="G39" s="1020"/>
      <c r="H39" s="1020"/>
      <c r="I39" s="1020"/>
      <c r="J39" s="1020"/>
      <c r="K39" s="1020"/>
      <c r="L39" s="1020"/>
      <c r="M39" s="1020"/>
      <c r="N39" s="1020"/>
      <c r="O39" s="1020"/>
      <c r="P39" s="1021">
        <f t="shared" si="2"/>
        <v>0</v>
      </c>
      <c r="Q39" s="1024"/>
      <c r="R39" s="930"/>
    </row>
    <row r="40" spans="1:18" s="912" customFormat="1" ht="12.75" customHeight="1">
      <c r="A40" s="933"/>
      <c r="B40" s="934"/>
      <c r="C40" s="934"/>
      <c r="D40" s="932"/>
      <c r="E40" s="932">
        <v>3</v>
      </c>
      <c r="F40" s="932" t="s">
        <v>64</v>
      </c>
      <c r="G40" s="1020">
        <f>'P2. Buxheti 2020'!G41</f>
        <v>0</v>
      </c>
      <c r="H40" s="1020">
        <f>'P2. Buxheti 2020'!H39</f>
        <v>0</v>
      </c>
      <c r="I40" s="1020">
        <f>'P2. Buxheti 2020'!I39</f>
        <v>0</v>
      </c>
      <c r="J40" s="1020">
        <f>'P2. Buxheti 2020'!J39</f>
        <v>0</v>
      </c>
      <c r="K40" s="1020">
        <f>'P2. Buxheti 2020'!K39</f>
        <v>0</v>
      </c>
      <c r="L40" s="1020">
        <f>'P2. Buxheti 2020'!L39</f>
        <v>0</v>
      </c>
      <c r="M40" s="1020">
        <f>'P2. Buxheti 2020'!M39</f>
        <v>0</v>
      </c>
      <c r="N40" s="1020">
        <f>'P2. Buxheti 2020'!N39</f>
        <v>0</v>
      </c>
      <c r="O40" s="1020">
        <f>'P2. Buxheti 2020'!O39</f>
        <v>0</v>
      </c>
      <c r="P40" s="1021">
        <f t="shared" si="2"/>
        <v>0</v>
      </c>
      <c r="Q40" s="1024"/>
      <c r="R40" s="930"/>
    </row>
    <row r="41" spans="1:18" s="912" customFormat="1" ht="12.75" customHeight="1">
      <c r="A41" s="933"/>
      <c r="B41" s="934"/>
      <c r="C41" s="934"/>
      <c r="D41" s="932"/>
      <c r="E41" s="932">
        <v>4</v>
      </c>
      <c r="F41" s="932" t="s">
        <v>65</v>
      </c>
      <c r="G41" s="1020">
        <f>'P2. Buxheti 2020'!G40</f>
        <v>0</v>
      </c>
      <c r="H41" s="1020">
        <f>'P2. Buxheti 2020'!H40</f>
        <v>0</v>
      </c>
      <c r="I41" s="1020">
        <f>'P2. Buxheti 2020'!I40</f>
        <v>0</v>
      </c>
      <c r="J41" s="1020">
        <f>'P2. Buxheti 2020'!J40</f>
        <v>0</v>
      </c>
      <c r="K41" s="1020">
        <f>'P2. Buxheti 2020'!K40</f>
        <v>0</v>
      </c>
      <c r="L41" s="1020">
        <f>'P2. Buxheti 2020'!L40</f>
        <v>0</v>
      </c>
      <c r="M41" s="1020">
        <f>'P2. Buxheti 2020'!M40</f>
        <v>0</v>
      </c>
      <c r="N41" s="1020">
        <f>'P2. Buxheti 2020'!N40</f>
        <v>0</v>
      </c>
      <c r="O41" s="1020">
        <f>'P2. Buxheti 2020'!O40</f>
        <v>0</v>
      </c>
      <c r="P41" s="1021">
        <f t="shared" si="2"/>
        <v>0</v>
      </c>
      <c r="Q41" s="1024"/>
      <c r="R41" s="930"/>
    </row>
    <row r="42" spans="1:18" ht="12.75" customHeight="1">
      <c r="A42" s="935"/>
      <c r="B42" s="936"/>
      <c r="C42" s="936"/>
      <c r="D42" s="936"/>
      <c r="E42" s="936">
        <v>5</v>
      </c>
      <c r="F42" s="937" t="s">
        <v>66</v>
      </c>
      <c r="G42" s="1020">
        <f>'P2. Buxheti 2020'!G41</f>
        <v>0</v>
      </c>
      <c r="H42" s="1020">
        <f>'P2. Buxheti 2020'!H41</f>
        <v>0</v>
      </c>
      <c r="I42" s="1020">
        <f>'P2. Buxheti 2020'!I41</f>
        <v>28958</v>
      </c>
      <c r="J42" s="1020">
        <f>'P2. Buxheti 2020'!J41</f>
        <v>0</v>
      </c>
      <c r="K42" s="1020">
        <f>'P2. Buxheti 2020'!K41</f>
        <v>0</v>
      </c>
      <c r="L42" s="1020">
        <f>'P2. Buxheti 2020'!L41</f>
        <v>0</v>
      </c>
      <c r="M42" s="1020">
        <f>'P2. Buxheti 2020'!M41</f>
        <v>0</v>
      </c>
      <c r="N42" s="1020">
        <f>'P2. Buxheti 2020'!N41</f>
        <v>0</v>
      </c>
      <c r="O42" s="1020">
        <f>'P2. Buxheti 2020'!O41</f>
        <v>8181</v>
      </c>
      <c r="P42" s="1021">
        <f t="shared" si="2"/>
        <v>37139</v>
      </c>
      <c r="Q42" s="1022"/>
    </row>
    <row r="43" spans="1:18" s="912" customFormat="1" ht="12.75" customHeight="1">
      <c r="A43" s="938"/>
      <c r="B43" s="939"/>
      <c r="C43" s="939">
        <v>6</v>
      </c>
      <c r="D43" s="939" t="s">
        <v>534</v>
      </c>
      <c r="E43" s="939"/>
      <c r="F43" s="939"/>
      <c r="G43" s="1023">
        <f t="shared" ref="G43:O43" si="7">SUM(G44:G48)</f>
        <v>0</v>
      </c>
      <c r="H43" s="1023">
        <f t="shared" si="7"/>
        <v>0</v>
      </c>
      <c r="I43" s="1023">
        <f t="shared" si="7"/>
        <v>0</v>
      </c>
      <c r="J43" s="1023">
        <f t="shared" si="7"/>
        <v>0</v>
      </c>
      <c r="K43" s="1023">
        <f t="shared" si="7"/>
        <v>0</v>
      </c>
      <c r="L43" s="1023">
        <f t="shared" si="7"/>
        <v>0</v>
      </c>
      <c r="M43" s="1023">
        <f t="shared" si="7"/>
        <v>0</v>
      </c>
      <c r="N43" s="1023">
        <f t="shared" si="7"/>
        <v>0</v>
      </c>
      <c r="O43" s="1023">
        <f t="shared" si="7"/>
        <v>0</v>
      </c>
      <c r="P43" s="1021">
        <f t="shared" si="2"/>
        <v>0</v>
      </c>
      <c r="Q43" s="1024"/>
      <c r="R43" s="930"/>
    </row>
    <row r="44" spans="1:18" s="912" customFormat="1" ht="12.75" customHeight="1">
      <c r="A44" s="933"/>
      <c r="B44" s="934"/>
      <c r="C44" s="934"/>
      <c r="D44" s="932"/>
      <c r="E44" s="932">
        <v>1</v>
      </c>
      <c r="F44" s="932" t="s">
        <v>62</v>
      </c>
      <c r="G44" s="1020">
        <f>'P2. Buxheti 2020'!G43</f>
        <v>0</v>
      </c>
      <c r="H44" s="1020">
        <f>'P2. Buxheti 2020'!H43</f>
        <v>0</v>
      </c>
      <c r="I44" s="1020">
        <f>'P2. Buxheti 2020'!I43</f>
        <v>0</v>
      </c>
      <c r="J44" s="1020">
        <f>'P2. Buxheti 2020'!J43</f>
        <v>0</v>
      </c>
      <c r="K44" s="1020">
        <f>'P2. Buxheti 2020'!K43</f>
        <v>0</v>
      </c>
      <c r="L44" s="1020">
        <f>'P2. Buxheti 2020'!L43</f>
        <v>0</v>
      </c>
      <c r="M44" s="1020">
        <f>'P2. Buxheti 2020'!M43</f>
        <v>0</v>
      </c>
      <c r="N44" s="1020">
        <f>'P2. Buxheti 2020'!N43</f>
        <v>0</v>
      </c>
      <c r="O44" s="1020">
        <f>'P2. Buxheti 2020'!O43</f>
        <v>0</v>
      </c>
      <c r="P44" s="1021">
        <f t="shared" si="2"/>
        <v>0</v>
      </c>
      <c r="Q44" s="1024"/>
      <c r="R44" s="930"/>
    </row>
    <row r="45" spans="1:18" s="912" customFormat="1" ht="12.75" customHeight="1">
      <c r="A45" s="933"/>
      <c r="B45" s="934"/>
      <c r="C45" s="934"/>
      <c r="D45" s="932"/>
      <c r="E45" s="932">
        <v>2</v>
      </c>
      <c r="F45" s="932" t="s">
        <v>63</v>
      </c>
      <c r="G45" s="1020"/>
      <c r="H45" s="1020"/>
      <c r="I45" s="1020"/>
      <c r="J45" s="1020"/>
      <c r="K45" s="1020"/>
      <c r="L45" s="1020"/>
      <c r="M45" s="1020"/>
      <c r="N45" s="1020"/>
      <c r="O45" s="1020"/>
      <c r="P45" s="1021">
        <f t="shared" si="2"/>
        <v>0</v>
      </c>
      <c r="Q45" s="1024"/>
      <c r="R45" s="930"/>
    </row>
    <row r="46" spans="1:18" s="912" customFormat="1" ht="12.75" customHeight="1">
      <c r="A46" s="933"/>
      <c r="B46" s="934"/>
      <c r="C46" s="934"/>
      <c r="D46" s="932"/>
      <c r="E46" s="932">
        <v>3</v>
      </c>
      <c r="F46" s="932" t="s">
        <v>64</v>
      </c>
      <c r="G46" s="1020">
        <f>'P2. Buxheti 2020'!G45</f>
        <v>0</v>
      </c>
      <c r="H46" s="1020">
        <f>'P2. Buxheti 2020'!H45</f>
        <v>0</v>
      </c>
      <c r="I46" s="1020">
        <f>'P2. Buxheti 2020'!I45</f>
        <v>0</v>
      </c>
      <c r="J46" s="1020">
        <f>'P2. Buxheti 2020'!J45</f>
        <v>0</v>
      </c>
      <c r="K46" s="1020">
        <f>'P2. Buxheti 2020'!K45</f>
        <v>0</v>
      </c>
      <c r="L46" s="1020">
        <f>'P2. Buxheti 2020'!L45</f>
        <v>0</v>
      </c>
      <c r="M46" s="1020">
        <f>'P2. Buxheti 2020'!M45</f>
        <v>0</v>
      </c>
      <c r="N46" s="1020">
        <f>'P2. Buxheti 2020'!N45</f>
        <v>0</v>
      </c>
      <c r="O46" s="1020">
        <f>'P2. Buxheti 2020'!O45</f>
        <v>0</v>
      </c>
      <c r="P46" s="1021">
        <f t="shared" si="2"/>
        <v>0</v>
      </c>
      <c r="Q46" s="1024"/>
      <c r="R46" s="930"/>
    </row>
    <row r="47" spans="1:18" s="912" customFormat="1" ht="12.75" customHeight="1">
      <c r="A47" s="933"/>
      <c r="B47" s="934"/>
      <c r="C47" s="934"/>
      <c r="D47" s="932"/>
      <c r="E47" s="932">
        <v>4</v>
      </c>
      <c r="F47" s="932" t="s">
        <v>65</v>
      </c>
      <c r="G47" s="1020">
        <f>'P2. Buxheti 2020'!G46</f>
        <v>0</v>
      </c>
      <c r="H47" s="1020">
        <f>'P2. Buxheti 2020'!H46</f>
        <v>0</v>
      </c>
      <c r="I47" s="1020">
        <f>'P2. Buxheti 2020'!I46</f>
        <v>0</v>
      </c>
      <c r="J47" s="1020">
        <f>'P2. Buxheti 2020'!J46</f>
        <v>0</v>
      </c>
      <c r="K47" s="1020">
        <f>'P2. Buxheti 2020'!K46</f>
        <v>0</v>
      </c>
      <c r="L47" s="1020">
        <f>'P2. Buxheti 2020'!L46</f>
        <v>0</v>
      </c>
      <c r="M47" s="1020">
        <f>'P2. Buxheti 2020'!M46</f>
        <v>0</v>
      </c>
      <c r="N47" s="1020">
        <f>'P2. Buxheti 2020'!N46</f>
        <v>0</v>
      </c>
      <c r="O47" s="1020">
        <f>'P2. Buxheti 2020'!O46</f>
        <v>0</v>
      </c>
      <c r="P47" s="1021">
        <f t="shared" si="2"/>
        <v>0</v>
      </c>
      <c r="Q47" s="1024"/>
      <c r="R47" s="930"/>
    </row>
    <row r="48" spans="1:18" ht="12.75" customHeight="1">
      <c r="A48" s="935"/>
      <c r="B48" s="936"/>
      <c r="C48" s="936"/>
      <c r="D48" s="936"/>
      <c r="E48" s="936">
        <v>5</v>
      </c>
      <c r="F48" s="937" t="s">
        <v>66</v>
      </c>
      <c r="G48" s="1020"/>
      <c r="H48" s="1020"/>
      <c r="I48" s="1020"/>
      <c r="J48" s="1020"/>
      <c r="K48" s="1020"/>
      <c r="L48" s="1020"/>
      <c r="M48" s="1020"/>
      <c r="N48" s="1020"/>
      <c r="O48" s="1020"/>
      <c r="P48" s="1021">
        <f t="shared" si="2"/>
        <v>0</v>
      </c>
      <c r="Q48" s="1025"/>
    </row>
    <row r="49" spans="6:17" ht="12.75" customHeight="1">
      <c r="G49" s="1026"/>
      <c r="H49" s="1026"/>
      <c r="I49" s="1026"/>
      <c r="J49" s="1026"/>
      <c r="K49" s="1026"/>
      <c r="L49" s="1026"/>
      <c r="M49" s="1026"/>
      <c r="N49" s="1026"/>
      <c r="O49" s="1026"/>
      <c r="P49" s="1026"/>
      <c r="Q49" s="1026"/>
    </row>
    <row r="50" spans="6:17" ht="12.75" customHeight="1">
      <c r="F50" s="1448" t="s">
        <v>105</v>
      </c>
      <c r="G50" s="940" t="s">
        <v>103</v>
      </c>
      <c r="H50" s="940"/>
      <c r="I50" s="940"/>
      <c r="J50" s="903"/>
      <c r="K50" s="1451" t="s">
        <v>182</v>
      </c>
      <c r="L50" s="940" t="s">
        <v>103</v>
      </c>
      <c r="M50" s="940"/>
      <c r="N50" s="940"/>
      <c r="O50" s="903"/>
      <c r="P50" s="903">
        <f>[4]Tab_1_Të_Ardhura!I38</f>
        <v>0</v>
      </c>
    </row>
    <row r="51" spans="6:17" ht="12.75" customHeight="1">
      <c r="F51" s="1449"/>
      <c r="G51" s="940" t="s">
        <v>181</v>
      </c>
      <c r="H51" s="940"/>
      <c r="I51" s="940"/>
      <c r="J51" s="903"/>
      <c r="K51" s="1451"/>
      <c r="L51" s="940" t="s">
        <v>181</v>
      </c>
      <c r="M51" s="940"/>
      <c r="N51" s="940"/>
      <c r="O51" s="903"/>
      <c r="P51" s="903"/>
    </row>
    <row r="52" spans="6:17" ht="12.75" customHeight="1">
      <c r="F52" s="1450"/>
      <c r="G52" s="940" t="s">
        <v>104</v>
      </c>
      <c r="H52" s="940"/>
      <c r="I52" s="940"/>
      <c r="J52" s="903"/>
      <c r="K52" s="1451"/>
      <c r="L52" s="940" t="s">
        <v>104</v>
      </c>
      <c r="M52" s="940"/>
      <c r="N52" s="940"/>
      <c r="O52" s="903"/>
      <c r="P52" s="903">
        <f>P48-P50</f>
        <v>0</v>
      </c>
    </row>
    <row r="53" spans="6:17" ht="12.75" customHeight="1">
      <c r="F53" s="941"/>
      <c r="G53" s="942"/>
      <c r="H53" s="942"/>
      <c r="I53" s="942"/>
      <c r="K53" s="943"/>
      <c r="L53" s="942"/>
      <c r="M53" s="942"/>
      <c r="N53" s="942"/>
    </row>
  </sheetData>
  <mergeCells count="5">
    <mergeCell ref="A4:F4"/>
    <mergeCell ref="H6:K6"/>
    <mergeCell ref="Q10:Q11"/>
    <mergeCell ref="F50:F52"/>
    <mergeCell ref="K50:K52"/>
  </mergeCells>
  <pageMargins left="0.33" right="0.17" top="0.35" bottom="0.42" header="0.18" footer="0.38"/>
  <pageSetup scale="74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6"/>
  <sheetViews>
    <sheetView showGridLines="0" view="pageBreakPreview" zoomScale="60" zoomScaleNormal="70" workbookViewId="0">
      <pane xSplit="2" ySplit="11" topLeftCell="C54" activePane="bottomRight" state="frozen"/>
      <selection activeCell="Q50" sqref="Q50"/>
      <selection pane="topRight" activeCell="Q50" sqref="Q50"/>
      <selection pane="bottomLeft" activeCell="Q50" sqref="Q50"/>
      <selection pane="bottomRight" activeCell="P105" sqref="P105"/>
    </sheetView>
  </sheetViews>
  <sheetFormatPr defaultColWidth="9.140625" defaultRowHeight="15" customHeight="1"/>
  <cols>
    <col min="1" max="1" width="6.140625" style="745" customWidth="1"/>
    <col min="2" max="2" width="46.5703125" style="745" customWidth="1"/>
    <col min="3" max="3" width="12.28515625" style="745" customWidth="1"/>
    <col min="4" max="4" width="13.85546875" style="745" customWidth="1"/>
    <col min="5" max="5" width="16" style="745" customWidth="1"/>
    <col min="6" max="6" width="13" style="745" customWidth="1"/>
    <col min="7" max="7" width="13.42578125" style="745" customWidth="1"/>
    <col min="8" max="8" width="13.85546875" style="745" customWidth="1"/>
    <col min="9" max="9" width="13.5703125" style="745" customWidth="1"/>
    <col min="10" max="10" width="13.7109375" style="745" customWidth="1"/>
    <col min="11" max="11" width="13.140625" style="745" customWidth="1"/>
    <col min="12" max="12" width="13.5703125" style="745" customWidth="1"/>
    <col min="13" max="13" width="13.140625" style="745" customWidth="1"/>
    <col min="14" max="14" width="12.7109375" style="745" customWidth="1"/>
    <col min="15" max="15" width="15.5703125" style="745" customWidth="1"/>
    <col min="16" max="16" width="11.28515625" style="746" customWidth="1"/>
    <col min="17" max="17" width="19.28515625" style="746" customWidth="1"/>
    <col min="18" max="256" width="9.140625" style="746"/>
    <col min="257" max="257" width="6.140625" style="746" customWidth="1"/>
    <col min="258" max="258" width="46.5703125" style="746" customWidth="1"/>
    <col min="259" max="259" width="12.28515625" style="746" customWidth="1"/>
    <col min="260" max="260" width="13.85546875" style="746" customWidth="1"/>
    <col min="261" max="261" width="16" style="746" customWidth="1"/>
    <col min="262" max="262" width="13" style="746" customWidth="1"/>
    <col min="263" max="263" width="13.42578125" style="746" customWidth="1"/>
    <col min="264" max="264" width="13.85546875" style="746" customWidth="1"/>
    <col min="265" max="265" width="13.5703125" style="746" customWidth="1"/>
    <col min="266" max="266" width="13.7109375" style="746" customWidth="1"/>
    <col min="267" max="267" width="13.140625" style="746" customWidth="1"/>
    <col min="268" max="268" width="13.5703125" style="746" customWidth="1"/>
    <col min="269" max="269" width="13.140625" style="746" customWidth="1"/>
    <col min="270" max="270" width="12.7109375" style="746" customWidth="1"/>
    <col min="271" max="271" width="15.5703125" style="746" customWidth="1"/>
    <col min="272" max="272" width="10.5703125" style="746" customWidth="1"/>
    <col min="273" max="273" width="19.28515625" style="746" customWidth="1"/>
    <col min="274" max="512" width="9.140625" style="746"/>
    <col min="513" max="513" width="6.140625" style="746" customWidth="1"/>
    <col min="514" max="514" width="46.5703125" style="746" customWidth="1"/>
    <col min="515" max="515" width="12.28515625" style="746" customWidth="1"/>
    <col min="516" max="516" width="13.85546875" style="746" customWidth="1"/>
    <col min="517" max="517" width="16" style="746" customWidth="1"/>
    <col min="518" max="518" width="13" style="746" customWidth="1"/>
    <col min="519" max="519" width="13.42578125" style="746" customWidth="1"/>
    <col min="520" max="520" width="13.85546875" style="746" customWidth="1"/>
    <col min="521" max="521" width="13.5703125" style="746" customWidth="1"/>
    <col min="522" max="522" width="13.7109375" style="746" customWidth="1"/>
    <col min="523" max="523" width="13.140625" style="746" customWidth="1"/>
    <col min="524" max="524" width="13.5703125" style="746" customWidth="1"/>
    <col min="525" max="525" width="13.140625" style="746" customWidth="1"/>
    <col min="526" max="526" width="12.7109375" style="746" customWidth="1"/>
    <col min="527" max="527" width="15.5703125" style="746" customWidth="1"/>
    <col min="528" max="528" width="10.5703125" style="746" customWidth="1"/>
    <col min="529" max="529" width="19.28515625" style="746" customWidth="1"/>
    <col min="530" max="768" width="9.140625" style="746"/>
    <col min="769" max="769" width="6.140625" style="746" customWidth="1"/>
    <col min="770" max="770" width="46.5703125" style="746" customWidth="1"/>
    <col min="771" max="771" width="12.28515625" style="746" customWidth="1"/>
    <col min="772" max="772" width="13.85546875" style="746" customWidth="1"/>
    <col min="773" max="773" width="16" style="746" customWidth="1"/>
    <col min="774" max="774" width="13" style="746" customWidth="1"/>
    <col min="775" max="775" width="13.42578125" style="746" customWidth="1"/>
    <col min="776" max="776" width="13.85546875" style="746" customWidth="1"/>
    <col min="777" max="777" width="13.5703125" style="746" customWidth="1"/>
    <col min="778" max="778" width="13.7109375" style="746" customWidth="1"/>
    <col min="779" max="779" width="13.140625" style="746" customWidth="1"/>
    <col min="780" max="780" width="13.5703125" style="746" customWidth="1"/>
    <col min="781" max="781" width="13.140625" style="746" customWidth="1"/>
    <col min="782" max="782" width="12.7109375" style="746" customWidth="1"/>
    <col min="783" max="783" width="15.5703125" style="746" customWidth="1"/>
    <col min="784" max="784" width="10.5703125" style="746" customWidth="1"/>
    <col min="785" max="785" width="19.28515625" style="746" customWidth="1"/>
    <col min="786" max="1024" width="9.140625" style="746"/>
    <col min="1025" max="1025" width="6.140625" style="746" customWidth="1"/>
    <col min="1026" max="1026" width="46.5703125" style="746" customWidth="1"/>
    <col min="1027" max="1027" width="12.28515625" style="746" customWidth="1"/>
    <col min="1028" max="1028" width="13.85546875" style="746" customWidth="1"/>
    <col min="1029" max="1029" width="16" style="746" customWidth="1"/>
    <col min="1030" max="1030" width="13" style="746" customWidth="1"/>
    <col min="1031" max="1031" width="13.42578125" style="746" customWidth="1"/>
    <col min="1032" max="1032" width="13.85546875" style="746" customWidth="1"/>
    <col min="1033" max="1033" width="13.5703125" style="746" customWidth="1"/>
    <col min="1034" max="1034" width="13.7109375" style="746" customWidth="1"/>
    <col min="1035" max="1035" width="13.140625" style="746" customWidth="1"/>
    <col min="1036" max="1036" width="13.5703125" style="746" customWidth="1"/>
    <col min="1037" max="1037" width="13.140625" style="746" customWidth="1"/>
    <col min="1038" max="1038" width="12.7109375" style="746" customWidth="1"/>
    <col min="1039" max="1039" width="15.5703125" style="746" customWidth="1"/>
    <col min="1040" max="1040" width="10.5703125" style="746" customWidth="1"/>
    <col min="1041" max="1041" width="19.28515625" style="746" customWidth="1"/>
    <col min="1042" max="1280" width="9.140625" style="746"/>
    <col min="1281" max="1281" width="6.140625" style="746" customWidth="1"/>
    <col min="1282" max="1282" width="46.5703125" style="746" customWidth="1"/>
    <col min="1283" max="1283" width="12.28515625" style="746" customWidth="1"/>
    <col min="1284" max="1284" width="13.85546875" style="746" customWidth="1"/>
    <col min="1285" max="1285" width="16" style="746" customWidth="1"/>
    <col min="1286" max="1286" width="13" style="746" customWidth="1"/>
    <col min="1287" max="1287" width="13.42578125" style="746" customWidth="1"/>
    <col min="1288" max="1288" width="13.85546875" style="746" customWidth="1"/>
    <col min="1289" max="1289" width="13.5703125" style="746" customWidth="1"/>
    <col min="1290" max="1290" width="13.7109375" style="746" customWidth="1"/>
    <col min="1291" max="1291" width="13.140625" style="746" customWidth="1"/>
    <col min="1292" max="1292" width="13.5703125" style="746" customWidth="1"/>
    <col min="1293" max="1293" width="13.140625" style="746" customWidth="1"/>
    <col min="1294" max="1294" width="12.7109375" style="746" customWidth="1"/>
    <col min="1295" max="1295" width="15.5703125" style="746" customWidth="1"/>
    <col min="1296" max="1296" width="10.5703125" style="746" customWidth="1"/>
    <col min="1297" max="1297" width="19.28515625" style="746" customWidth="1"/>
    <col min="1298" max="1536" width="9.140625" style="746"/>
    <col min="1537" max="1537" width="6.140625" style="746" customWidth="1"/>
    <col min="1538" max="1538" width="46.5703125" style="746" customWidth="1"/>
    <col min="1539" max="1539" width="12.28515625" style="746" customWidth="1"/>
    <col min="1540" max="1540" width="13.85546875" style="746" customWidth="1"/>
    <col min="1541" max="1541" width="16" style="746" customWidth="1"/>
    <col min="1542" max="1542" width="13" style="746" customWidth="1"/>
    <col min="1543" max="1543" width="13.42578125" style="746" customWidth="1"/>
    <col min="1544" max="1544" width="13.85546875" style="746" customWidth="1"/>
    <col min="1545" max="1545" width="13.5703125" style="746" customWidth="1"/>
    <col min="1546" max="1546" width="13.7109375" style="746" customWidth="1"/>
    <col min="1547" max="1547" width="13.140625" style="746" customWidth="1"/>
    <col min="1548" max="1548" width="13.5703125" style="746" customWidth="1"/>
    <col min="1549" max="1549" width="13.140625" style="746" customWidth="1"/>
    <col min="1550" max="1550" width="12.7109375" style="746" customWidth="1"/>
    <col min="1551" max="1551" width="15.5703125" style="746" customWidth="1"/>
    <col min="1552" max="1552" width="10.5703125" style="746" customWidth="1"/>
    <col min="1553" max="1553" width="19.28515625" style="746" customWidth="1"/>
    <col min="1554" max="1792" width="9.140625" style="746"/>
    <col min="1793" max="1793" width="6.140625" style="746" customWidth="1"/>
    <col min="1794" max="1794" width="46.5703125" style="746" customWidth="1"/>
    <col min="1795" max="1795" width="12.28515625" style="746" customWidth="1"/>
    <col min="1796" max="1796" width="13.85546875" style="746" customWidth="1"/>
    <col min="1797" max="1797" width="16" style="746" customWidth="1"/>
    <col min="1798" max="1798" width="13" style="746" customWidth="1"/>
    <col min="1799" max="1799" width="13.42578125" style="746" customWidth="1"/>
    <col min="1800" max="1800" width="13.85546875" style="746" customWidth="1"/>
    <col min="1801" max="1801" width="13.5703125" style="746" customWidth="1"/>
    <col min="1802" max="1802" width="13.7109375" style="746" customWidth="1"/>
    <col min="1803" max="1803" width="13.140625" style="746" customWidth="1"/>
    <col min="1804" max="1804" width="13.5703125" style="746" customWidth="1"/>
    <col min="1805" max="1805" width="13.140625" style="746" customWidth="1"/>
    <col min="1806" max="1806" width="12.7109375" style="746" customWidth="1"/>
    <col min="1807" max="1807" width="15.5703125" style="746" customWidth="1"/>
    <col min="1808" max="1808" width="10.5703125" style="746" customWidth="1"/>
    <col min="1809" max="1809" width="19.28515625" style="746" customWidth="1"/>
    <col min="1810" max="2048" width="9.140625" style="746"/>
    <col min="2049" max="2049" width="6.140625" style="746" customWidth="1"/>
    <col min="2050" max="2050" width="46.5703125" style="746" customWidth="1"/>
    <col min="2051" max="2051" width="12.28515625" style="746" customWidth="1"/>
    <col min="2052" max="2052" width="13.85546875" style="746" customWidth="1"/>
    <col min="2053" max="2053" width="16" style="746" customWidth="1"/>
    <col min="2054" max="2054" width="13" style="746" customWidth="1"/>
    <col min="2055" max="2055" width="13.42578125" style="746" customWidth="1"/>
    <col min="2056" max="2056" width="13.85546875" style="746" customWidth="1"/>
    <col min="2057" max="2057" width="13.5703125" style="746" customWidth="1"/>
    <col min="2058" max="2058" width="13.7109375" style="746" customWidth="1"/>
    <col min="2059" max="2059" width="13.140625" style="746" customWidth="1"/>
    <col min="2060" max="2060" width="13.5703125" style="746" customWidth="1"/>
    <col min="2061" max="2061" width="13.140625" style="746" customWidth="1"/>
    <col min="2062" max="2062" width="12.7109375" style="746" customWidth="1"/>
    <col min="2063" max="2063" width="15.5703125" style="746" customWidth="1"/>
    <col min="2064" max="2064" width="10.5703125" style="746" customWidth="1"/>
    <col min="2065" max="2065" width="19.28515625" style="746" customWidth="1"/>
    <col min="2066" max="2304" width="9.140625" style="746"/>
    <col min="2305" max="2305" width="6.140625" style="746" customWidth="1"/>
    <col min="2306" max="2306" width="46.5703125" style="746" customWidth="1"/>
    <col min="2307" max="2307" width="12.28515625" style="746" customWidth="1"/>
    <col min="2308" max="2308" width="13.85546875" style="746" customWidth="1"/>
    <col min="2309" max="2309" width="16" style="746" customWidth="1"/>
    <col min="2310" max="2310" width="13" style="746" customWidth="1"/>
    <col min="2311" max="2311" width="13.42578125" style="746" customWidth="1"/>
    <col min="2312" max="2312" width="13.85546875" style="746" customWidth="1"/>
    <col min="2313" max="2313" width="13.5703125" style="746" customWidth="1"/>
    <col min="2314" max="2314" width="13.7109375" style="746" customWidth="1"/>
    <col min="2315" max="2315" width="13.140625" style="746" customWidth="1"/>
    <col min="2316" max="2316" width="13.5703125" style="746" customWidth="1"/>
    <col min="2317" max="2317" width="13.140625" style="746" customWidth="1"/>
    <col min="2318" max="2318" width="12.7109375" style="746" customWidth="1"/>
    <col min="2319" max="2319" width="15.5703125" style="746" customWidth="1"/>
    <col min="2320" max="2320" width="10.5703125" style="746" customWidth="1"/>
    <col min="2321" max="2321" width="19.28515625" style="746" customWidth="1"/>
    <col min="2322" max="2560" width="9.140625" style="746"/>
    <col min="2561" max="2561" width="6.140625" style="746" customWidth="1"/>
    <col min="2562" max="2562" width="46.5703125" style="746" customWidth="1"/>
    <col min="2563" max="2563" width="12.28515625" style="746" customWidth="1"/>
    <col min="2564" max="2564" width="13.85546875" style="746" customWidth="1"/>
    <col min="2565" max="2565" width="16" style="746" customWidth="1"/>
    <col min="2566" max="2566" width="13" style="746" customWidth="1"/>
    <col min="2567" max="2567" width="13.42578125" style="746" customWidth="1"/>
    <col min="2568" max="2568" width="13.85546875" style="746" customWidth="1"/>
    <col min="2569" max="2569" width="13.5703125" style="746" customWidth="1"/>
    <col min="2570" max="2570" width="13.7109375" style="746" customWidth="1"/>
    <col min="2571" max="2571" width="13.140625" style="746" customWidth="1"/>
    <col min="2572" max="2572" width="13.5703125" style="746" customWidth="1"/>
    <col min="2573" max="2573" width="13.140625" style="746" customWidth="1"/>
    <col min="2574" max="2574" width="12.7109375" style="746" customWidth="1"/>
    <col min="2575" max="2575" width="15.5703125" style="746" customWidth="1"/>
    <col min="2576" max="2576" width="10.5703125" style="746" customWidth="1"/>
    <col min="2577" max="2577" width="19.28515625" style="746" customWidth="1"/>
    <col min="2578" max="2816" width="9.140625" style="746"/>
    <col min="2817" max="2817" width="6.140625" style="746" customWidth="1"/>
    <col min="2818" max="2818" width="46.5703125" style="746" customWidth="1"/>
    <col min="2819" max="2819" width="12.28515625" style="746" customWidth="1"/>
    <col min="2820" max="2820" width="13.85546875" style="746" customWidth="1"/>
    <col min="2821" max="2821" width="16" style="746" customWidth="1"/>
    <col min="2822" max="2822" width="13" style="746" customWidth="1"/>
    <col min="2823" max="2823" width="13.42578125" style="746" customWidth="1"/>
    <col min="2824" max="2824" width="13.85546875" style="746" customWidth="1"/>
    <col min="2825" max="2825" width="13.5703125" style="746" customWidth="1"/>
    <col min="2826" max="2826" width="13.7109375" style="746" customWidth="1"/>
    <col min="2827" max="2827" width="13.140625" style="746" customWidth="1"/>
    <col min="2828" max="2828" width="13.5703125" style="746" customWidth="1"/>
    <col min="2829" max="2829" width="13.140625" style="746" customWidth="1"/>
    <col min="2830" max="2830" width="12.7109375" style="746" customWidth="1"/>
    <col min="2831" max="2831" width="15.5703125" style="746" customWidth="1"/>
    <col min="2832" max="2832" width="10.5703125" style="746" customWidth="1"/>
    <col min="2833" max="2833" width="19.28515625" style="746" customWidth="1"/>
    <col min="2834" max="3072" width="9.140625" style="746"/>
    <col min="3073" max="3073" width="6.140625" style="746" customWidth="1"/>
    <col min="3074" max="3074" width="46.5703125" style="746" customWidth="1"/>
    <col min="3075" max="3075" width="12.28515625" style="746" customWidth="1"/>
    <col min="3076" max="3076" width="13.85546875" style="746" customWidth="1"/>
    <col min="3077" max="3077" width="16" style="746" customWidth="1"/>
    <col min="3078" max="3078" width="13" style="746" customWidth="1"/>
    <col min="3079" max="3079" width="13.42578125" style="746" customWidth="1"/>
    <col min="3080" max="3080" width="13.85546875" style="746" customWidth="1"/>
    <col min="3081" max="3081" width="13.5703125" style="746" customWidth="1"/>
    <col min="3082" max="3082" width="13.7109375" style="746" customWidth="1"/>
    <col min="3083" max="3083" width="13.140625" style="746" customWidth="1"/>
    <col min="3084" max="3084" width="13.5703125" style="746" customWidth="1"/>
    <col min="3085" max="3085" width="13.140625" style="746" customWidth="1"/>
    <col min="3086" max="3086" width="12.7109375" style="746" customWidth="1"/>
    <col min="3087" max="3087" width="15.5703125" style="746" customWidth="1"/>
    <col min="3088" max="3088" width="10.5703125" style="746" customWidth="1"/>
    <col min="3089" max="3089" width="19.28515625" style="746" customWidth="1"/>
    <col min="3090" max="3328" width="9.140625" style="746"/>
    <col min="3329" max="3329" width="6.140625" style="746" customWidth="1"/>
    <col min="3330" max="3330" width="46.5703125" style="746" customWidth="1"/>
    <col min="3331" max="3331" width="12.28515625" style="746" customWidth="1"/>
    <col min="3332" max="3332" width="13.85546875" style="746" customWidth="1"/>
    <col min="3333" max="3333" width="16" style="746" customWidth="1"/>
    <col min="3334" max="3334" width="13" style="746" customWidth="1"/>
    <col min="3335" max="3335" width="13.42578125" style="746" customWidth="1"/>
    <col min="3336" max="3336" width="13.85546875" style="746" customWidth="1"/>
    <col min="3337" max="3337" width="13.5703125" style="746" customWidth="1"/>
    <col min="3338" max="3338" width="13.7109375" style="746" customWidth="1"/>
    <col min="3339" max="3339" width="13.140625" style="746" customWidth="1"/>
    <col min="3340" max="3340" width="13.5703125" style="746" customWidth="1"/>
    <col min="3341" max="3341" width="13.140625" style="746" customWidth="1"/>
    <col min="3342" max="3342" width="12.7109375" style="746" customWidth="1"/>
    <col min="3343" max="3343" width="15.5703125" style="746" customWidth="1"/>
    <col min="3344" max="3344" width="10.5703125" style="746" customWidth="1"/>
    <col min="3345" max="3345" width="19.28515625" style="746" customWidth="1"/>
    <col min="3346" max="3584" width="9.140625" style="746"/>
    <col min="3585" max="3585" width="6.140625" style="746" customWidth="1"/>
    <col min="3586" max="3586" width="46.5703125" style="746" customWidth="1"/>
    <col min="3587" max="3587" width="12.28515625" style="746" customWidth="1"/>
    <col min="3588" max="3588" width="13.85546875" style="746" customWidth="1"/>
    <col min="3589" max="3589" width="16" style="746" customWidth="1"/>
    <col min="3590" max="3590" width="13" style="746" customWidth="1"/>
    <col min="3591" max="3591" width="13.42578125" style="746" customWidth="1"/>
    <col min="3592" max="3592" width="13.85546875" style="746" customWidth="1"/>
    <col min="3593" max="3593" width="13.5703125" style="746" customWidth="1"/>
    <col min="3594" max="3594" width="13.7109375" style="746" customWidth="1"/>
    <col min="3595" max="3595" width="13.140625" style="746" customWidth="1"/>
    <col min="3596" max="3596" width="13.5703125" style="746" customWidth="1"/>
    <col min="3597" max="3597" width="13.140625" style="746" customWidth="1"/>
    <col min="3598" max="3598" width="12.7109375" style="746" customWidth="1"/>
    <col min="3599" max="3599" width="15.5703125" style="746" customWidth="1"/>
    <col min="3600" max="3600" width="10.5703125" style="746" customWidth="1"/>
    <col min="3601" max="3601" width="19.28515625" style="746" customWidth="1"/>
    <col min="3602" max="3840" width="9.140625" style="746"/>
    <col min="3841" max="3841" width="6.140625" style="746" customWidth="1"/>
    <col min="3842" max="3842" width="46.5703125" style="746" customWidth="1"/>
    <col min="3843" max="3843" width="12.28515625" style="746" customWidth="1"/>
    <col min="3844" max="3844" width="13.85546875" style="746" customWidth="1"/>
    <col min="3845" max="3845" width="16" style="746" customWidth="1"/>
    <col min="3846" max="3846" width="13" style="746" customWidth="1"/>
    <col min="3847" max="3847" width="13.42578125" style="746" customWidth="1"/>
    <col min="3848" max="3848" width="13.85546875" style="746" customWidth="1"/>
    <col min="3849" max="3849" width="13.5703125" style="746" customWidth="1"/>
    <col min="3850" max="3850" width="13.7109375" style="746" customWidth="1"/>
    <col min="3851" max="3851" width="13.140625" style="746" customWidth="1"/>
    <col min="3852" max="3852" width="13.5703125" style="746" customWidth="1"/>
    <col min="3853" max="3853" width="13.140625" style="746" customWidth="1"/>
    <col min="3854" max="3854" width="12.7109375" style="746" customWidth="1"/>
    <col min="3855" max="3855" width="15.5703125" style="746" customWidth="1"/>
    <col min="3856" max="3856" width="10.5703125" style="746" customWidth="1"/>
    <col min="3857" max="3857" width="19.28515625" style="746" customWidth="1"/>
    <col min="3858" max="4096" width="9.140625" style="746"/>
    <col min="4097" max="4097" width="6.140625" style="746" customWidth="1"/>
    <col min="4098" max="4098" width="46.5703125" style="746" customWidth="1"/>
    <col min="4099" max="4099" width="12.28515625" style="746" customWidth="1"/>
    <col min="4100" max="4100" width="13.85546875" style="746" customWidth="1"/>
    <col min="4101" max="4101" width="16" style="746" customWidth="1"/>
    <col min="4102" max="4102" width="13" style="746" customWidth="1"/>
    <col min="4103" max="4103" width="13.42578125" style="746" customWidth="1"/>
    <col min="4104" max="4104" width="13.85546875" style="746" customWidth="1"/>
    <col min="4105" max="4105" width="13.5703125" style="746" customWidth="1"/>
    <col min="4106" max="4106" width="13.7109375" style="746" customWidth="1"/>
    <col min="4107" max="4107" width="13.140625" style="746" customWidth="1"/>
    <col min="4108" max="4108" width="13.5703125" style="746" customWidth="1"/>
    <col min="4109" max="4109" width="13.140625" style="746" customWidth="1"/>
    <col min="4110" max="4110" width="12.7109375" style="746" customWidth="1"/>
    <col min="4111" max="4111" width="15.5703125" style="746" customWidth="1"/>
    <col min="4112" max="4112" width="10.5703125" style="746" customWidth="1"/>
    <col min="4113" max="4113" width="19.28515625" style="746" customWidth="1"/>
    <col min="4114" max="4352" width="9.140625" style="746"/>
    <col min="4353" max="4353" width="6.140625" style="746" customWidth="1"/>
    <col min="4354" max="4354" width="46.5703125" style="746" customWidth="1"/>
    <col min="4355" max="4355" width="12.28515625" style="746" customWidth="1"/>
    <col min="4356" max="4356" width="13.85546875" style="746" customWidth="1"/>
    <col min="4357" max="4357" width="16" style="746" customWidth="1"/>
    <col min="4358" max="4358" width="13" style="746" customWidth="1"/>
    <col min="4359" max="4359" width="13.42578125" style="746" customWidth="1"/>
    <col min="4360" max="4360" width="13.85546875" style="746" customWidth="1"/>
    <col min="4361" max="4361" width="13.5703125" style="746" customWidth="1"/>
    <col min="4362" max="4362" width="13.7109375" style="746" customWidth="1"/>
    <col min="4363" max="4363" width="13.140625" style="746" customWidth="1"/>
    <col min="4364" max="4364" width="13.5703125" style="746" customWidth="1"/>
    <col min="4365" max="4365" width="13.140625" style="746" customWidth="1"/>
    <col min="4366" max="4366" width="12.7109375" style="746" customWidth="1"/>
    <col min="4367" max="4367" width="15.5703125" style="746" customWidth="1"/>
    <col min="4368" max="4368" width="10.5703125" style="746" customWidth="1"/>
    <col min="4369" max="4369" width="19.28515625" style="746" customWidth="1"/>
    <col min="4370" max="4608" width="9.140625" style="746"/>
    <col min="4609" max="4609" width="6.140625" style="746" customWidth="1"/>
    <col min="4610" max="4610" width="46.5703125" style="746" customWidth="1"/>
    <col min="4611" max="4611" width="12.28515625" style="746" customWidth="1"/>
    <col min="4612" max="4612" width="13.85546875" style="746" customWidth="1"/>
    <col min="4613" max="4613" width="16" style="746" customWidth="1"/>
    <col min="4614" max="4614" width="13" style="746" customWidth="1"/>
    <col min="4615" max="4615" width="13.42578125" style="746" customWidth="1"/>
    <col min="4616" max="4616" width="13.85546875" style="746" customWidth="1"/>
    <col min="4617" max="4617" width="13.5703125" style="746" customWidth="1"/>
    <col min="4618" max="4618" width="13.7109375" style="746" customWidth="1"/>
    <col min="4619" max="4619" width="13.140625" style="746" customWidth="1"/>
    <col min="4620" max="4620" width="13.5703125" style="746" customWidth="1"/>
    <col min="4621" max="4621" width="13.140625" style="746" customWidth="1"/>
    <col min="4622" max="4622" width="12.7109375" style="746" customWidth="1"/>
    <col min="4623" max="4623" width="15.5703125" style="746" customWidth="1"/>
    <col min="4624" max="4624" width="10.5703125" style="746" customWidth="1"/>
    <col min="4625" max="4625" width="19.28515625" style="746" customWidth="1"/>
    <col min="4626" max="4864" width="9.140625" style="746"/>
    <col min="4865" max="4865" width="6.140625" style="746" customWidth="1"/>
    <col min="4866" max="4866" width="46.5703125" style="746" customWidth="1"/>
    <col min="4867" max="4867" width="12.28515625" style="746" customWidth="1"/>
    <col min="4868" max="4868" width="13.85546875" style="746" customWidth="1"/>
    <col min="4869" max="4869" width="16" style="746" customWidth="1"/>
    <col min="4870" max="4870" width="13" style="746" customWidth="1"/>
    <col min="4871" max="4871" width="13.42578125" style="746" customWidth="1"/>
    <col min="4872" max="4872" width="13.85546875" style="746" customWidth="1"/>
    <col min="4873" max="4873" width="13.5703125" style="746" customWidth="1"/>
    <col min="4874" max="4874" width="13.7109375" style="746" customWidth="1"/>
    <col min="4875" max="4875" width="13.140625" style="746" customWidth="1"/>
    <col min="4876" max="4876" width="13.5703125" style="746" customWidth="1"/>
    <col min="4877" max="4877" width="13.140625" style="746" customWidth="1"/>
    <col min="4878" max="4878" width="12.7109375" style="746" customWidth="1"/>
    <col min="4879" max="4879" width="15.5703125" style="746" customWidth="1"/>
    <col min="4880" max="4880" width="10.5703125" style="746" customWidth="1"/>
    <col min="4881" max="4881" width="19.28515625" style="746" customWidth="1"/>
    <col min="4882" max="5120" width="9.140625" style="746"/>
    <col min="5121" max="5121" width="6.140625" style="746" customWidth="1"/>
    <col min="5122" max="5122" width="46.5703125" style="746" customWidth="1"/>
    <col min="5123" max="5123" width="12.28515625" style="746" customWidth="1"/>
    <col min="5124" max="5124" width="13.85546875" style="746" customWidth="1"/>
    <col min="5125" max="5125" width="16" style="746" customWidth="1"/>
    <col min="5126" max="5126" width="13" style="746" customWidth="1"/>
    <col min="5127" max="5127" width="13.42578125" style="746" customWidth="1"/>
    <col min="5128" max="5128" width="13.85546875" style="746" customWidth="1"/>
    <col min="5129" max="5129" width="13.5703125" style="746" customWidth="1"/>
    <col min="5130" max="5130" width="13.7109375" style="746" customWidth="1"/>
    <col min="5131" max="5131" width="13.140625" style="746" customWidth="1"/>
    <col min="5132" max="5132" width="13.5703125" style="746" customWidth="1"/>
    <col min="5133" max="5133" width="13.140625" style="746" customWidth="1"/>
    <col min="5134" max="5134" width="12.7109375" style="746" customWidth="1"/>
    <col min="5135" max="5135" width="15.5703125" style="746" customWidth="1"/>
    <col min="5136" max="5136" width="10.5703125" style="746" customWidth="1"/>
    <col min="5137" max="5137" width="19.28515625" style="746" customWidth="1"/>
    <col min="5138" max="5376" width="9.140625" style="746"/>
    <col min="5377" max="5377" width="6.140625" style="746" customWidth="1"/>
    <col min="5378" max="5378" width="46.5703125" style="746" customWidth="1"/>
    <col min="5379" max="5379" width="12.28515625" style="746" customWidth="1"/>
    <col min="5380" max="5380" width="13.85546875" style="746" customWidth="1"/>
    <col min="5381" max="5381" width="16" style="746" customWidth="1"/>
    <col min="5382" max="5382" width="13" style="746" customWidth="1"/>
    <col min="5383" max="5383" width="13.42578125" style="746" customWidth="1"/>
    <col min="5384" max="5384" width="13.85546875" style="746" customWidth="1"/>
    <col min="5385" max="5385" width="13.5703125" style="746" customWidth="1"/>
    <col min="5386" max="5386" width="13.7109375" style="746" customWidth="1"/>
    <col min="5387" max="5387" width="13.140625" style="746" customWidth="1"/>
    <col min="5388" max="5388" width="13.5703125" style="746" customWidth="1"/>
    <col min="5389" max="5389" width="13.140625" style="746" customWidth="1"/>
    <col min="5390" max="5390" width="12.7109375" style="746" customWidth="1"/>
    <col min="5391" max="5391" width="15.5703125" style="746" customWidth="1"/>
    <col min="5392" max="5392" width="10.5703125" style="746" customWidth="1"/>
    <col min="5393" max="5393" width="19.28515625" style="746" customWidth="1"/>
    <col min="5394" max="5632" width="9.140625" style="746"/>
    <col min="5633" max="5633" width="6.140625" style="746" customWidth="1"/>
    <col min="5634" max="5634" width="46.5703125" style="746" customWidth="1"/>
    <col min="5635" max="5635" width="12.28515625" style="746" customWidth="1"/>
    <col min="5636" max="5636" width="13.85546875" style="746" customWidth="1"/>
    <col min="5637" max="5637" width="16" style="746" customWidth="1"/>
    <col min="5638" max="5638" width="13" style="746" customWidth="1"/>
    <col min="5639" max="5639" width="13.42578125" style="746" customWidth="1"/>
    <col min="5640" max="5640" width="13.85546875" style="746" customWidth="1"/>
    <col min="5641" max="5641" width="13.5703125" style="746" customWidth="1"/>
    <col min="5642" max="5642" width="13.7109375" style="746" customWidth="1"/>
    <col min="5643" max="5643" width="13.140625" style="746" customWidth="1"/>
    <col min="5644" max="5644" width="13.5703125" style="746" customWidth="1"/>
    <col min="5645" max="5645" width="13.140625" style="746" customWidth="1"/>
    <col min="5646" max="5646" width="12.7109375" style="746" customWidth="1"/>
    <col min="5647" max="5647" width="15.5703125" style="746" customWidth="1"/>
    <col min="5648" max="5648" width="10.5703125" style="746" customWidth="1"/>
    <col min="5649" max="5649" width="19.28515625" style="746" customWidth="1"/>
    <col min="5650" max="5888" width="9.140625" style="746"/>
    <col min="5889" max="5889" width="6.140625" style="746" customWidth="1"/>
    <col min="5890" max="5890" width="46.5703125" style="746" customWidth="1"/>
    <col min="5891" max="5891" width="12.28515625" style="746" customWidth="1"/>
    <col min="5892" max="5892" width="13.85546875" style="746" customWidth="1"/>
    <col min="5893" max="5893" width="16" style="746" customWidth="1"/>
    <col min="5894" max="5894" width="13" style="746" customWidth="1"/>
    <col min="5895" max="5895" width="13.42578125" style="746" customWidth="1"/>
    <col min="5896" max="5896" width="13.85546875" style="746" customWidth="1"/>
    <col min="5897" max="5897" width="13.5703125" style="746" customWidth="1"/>
    <col min="5898" max="5898" width="13.7109375" style="746" customWidth="1"/>
    <col min="5899" max="5899" width="13.140625" style="746" customWidth="1"/>
    <col min="5900" max="5900" width="13.5703125" style="746" customWidth="1"/>
    <col min="5901" max="5901" width="13.140625" style="746" customWidth="1"/>
    <col min="5902" max="5902" width="12.7109375" style="746" customWidth="1"/>
    <col min="5903" max="5903" width="15.5703125" style="746" customWidth="1"/>
    <col min="5904" max="5904" width="10.5703125" style="746" customWidth="1"/>
    <col min="5905" max="5905" width="19.28515625" style="746" customWidth="1"/>
    <col min="5906" max="6144" width="9.140625" style="746"/>
    <col min="6145" max="6145" width="6.140625" style="746" customWidth="1"/>
    <col min="6146" max="6146" width="46.5703125" style="746" customWidth="1"/>
    <col min="6147" max="6147" width="12.28515625" style="746" customWidth="1"/>
    <col min="6148" max="6148" width="13.85546875" style="746" customWidth="1"/>
    <col min="6149" max="6149" width="16" style="746" customWidth="1"/>
    <col min="6150" max="6150" width="13" style="746" customWidth="1"/>
    <col min="6151" max="6151" width="13.42578125" style="746" customWidth="1"/>
    <col min="6152" max="6152" width="13.85546875" style="746" customWidth="1"/>
    <col min="6153" max="6153" width="13.5703125" style="746" customWidth="1"/>
    <col min="6154" max="6154" width="13.7109375" style="746" customWidth="1"/>
    <col min="6155" max="6155" width="13.140625" style="746" customWidth="1"/>
    <col min="6156" max="6156" width="13.5703125" style="746" customWidth="1"/>
    <col min="6157" max="6157" width="13.140625" style="746" customWidth="1"/>
    <col min="6158" max="6158" width="12.7109375" style="746" customWidth="1"/>
    <col min="6159" max="6159" width="15.5703125" style="746" customWidth="1"/>
    <col min="6160" max="6160" width="10.5703125" style="746" customWidth="1"/>
    <col min="6161" max="6161" width="19.28515625" style="746" customWidth="1"/>
    <col min="6162" max="6400" width="9.140625" style="746"/>
    <col min="6401" max="6401" width="6.140625" style="746" customWidth="1"/>
    <col min="6402" max="6402" width="46.5703125" style="746" customWidth="1"/>
    <col min="6403" max="6403" width="12.28515625" style="746" customWidth="1"/>
    <col min="6404" max="6404" width="13.85546875" style="746" customWidth="1"/>
    <col min="6405" max="6405" width="16" style="746" customWidth="1"/>
    <col min="6406" max="6406" width="13" style="746" customWidth="1"/>
    <col min="6407" max="6407" width="13.42578125" style="746" customWidth="1"/>
    <col min="6408" max="6408" width="13.85546875" style="746" customWidth="1"/>
    <col min="6409" max="6409" width="13.5703125" style="746" customWidth="1"/>
    <col min="6410" max="6410" width="13.7109375" style="746" customWidth="1"/>
    <col min="6411" max="6411" width="13.140625" style="746" customWidth="1"/>
    <col min="6412" max="6412" width="13.5703125" style="746" customWidth="1"/>
    <col min="6413" max="6413" width="13.140625" style="746" customWidth="1"/>
    <col min="6414" max="6414" width="12.7109375" style="746" customWidth="1"/>
    <col min="6415" max="6415" width="15.5703125" style="746" customWidth="1"/>
    <col min="6416" max="6416" width="10.5703125" style="746" customWidth="1"/>
    <col min="6417" max="6417" width="19.28515625" style="746" customWidth="1"/>
    <col min="6418" max="6656" width="9.140625" style="746"/>
    <col min="6657" max="6657" width="6.140625" style="746" customWidth="1"/>
    <col min="6658" max="6658" width="46.5703125" style="746" customWidth="1"/>
    <col min="6659" max="6659" width="12.28515625" style="746" customWidth="1"/>
    <col min="6660" max="6660" width="13.85546875" style="746" customWidth="1"/>
    <col min="6661" max="6661" width="16" style="746" customWidth="1"/>
    <col min="6662" max="6662" width="13" style="746" customWidth="1"/>
    <col min="6663" max="6663" width="13.42578125" style="746" customWidth="1"/>
    <col min="6664" max="6664" width="13.85546875" style="746" customWidth="1"/>
    <col min="6665" max="6665" width="13.5703125" style="746" customWidth="1"/>
    <col min="6666" max="6666" width="13.7109375" style="746" customWidth="1"/>
    <col min="6667" max="6667" width="13.140625" style="746" customWidth="1"/>
    <col min="6668" max="6668" width="13.5703125" style="746" customWidth="1"/>
    <col min="6669" max="6669" width="13.140625" style="746" customWidth="1"/>
    <col min="6670" max="6670" width="12.7109375" style="746" customWidth="1"/>
    <col min="6671" max="6671" width="15.5703125" style="746" customWidth="1"/>
    <col min="6672" max="6672" width="10.5703125" style="746" customWidth="1"/>
    <col min="6673" max="6673" width="19.28515625" style="746" customWidth="1"/>
    <col min="6674" max="6912" width="9.140625" style="746"/>
    <col min="6913" max="6913" width="6.140625" style="746" customWidth="1"/>
    <col min="6914" max="6914" width="46.5703125" style="746" customWidth="1"/>
    <col min="6915" max="6915" width="12.28515625" style="746" customWidth="1"/>
    <col min="6916" max="6916" width="13.85546875" style="746" customWidth="1"/>
    <col min="6917" max="6917" width="16" style="746" customWidth="1"/>
    <col min="6918" max="6918" width="13" style="746" customWidth="1"/>
    <col min="6919" max="6919" width="13.42578125" style="746" customWidth="1"/>
    <col min="6920" max="6920" width="13.85546875" style="746" customWidth="1"/>
    <col min="6921" max="6921" width="13.5703125" style="746" customWidth="1"/>
    <col min="6922" max="6922" width="13.7109375" style="746" customWidth="1"/>
    <col min="6923" max="6923" width="13.140625" style="746" customWidth="1"/>
    <col min="6924" max="6924" width="13.5703125" style="746" customWidth="1"/>
    <col min="6925" max="6925" width="13.140625" style="746" customWidth="1"/>
    <col min="6926" max="6926" width="12.7109375" style="746" customWidth="1"/>
    <col min="6927" max="6927" width="15.5703125" style="746" customWidth="1"/>
    <col min="6928" max="6928" width="10.5703125" style="746" customWidth="1"/>
    <col min="6929" max="6929" width="19.28515625" style="746" customWidth="1"/>
    <col min="6930" max="7168" width="9.140625" style="746"/>
    <col min="7169" max="7169" width="6.140625" style="746" customWidth="1"/>
    <col min="7170" max="7170" width="46.5703125" style="746" customWidth="1"/>
    <col min="7171" max="7171" width="12.28515625" style="746" customWidth="1"/>
    <col min="7172" max="7172" width="13.85546875" style="746" customWidth="1"/>
    <col min="7173" max="7173" width="16" style="746" customWidth="1"/>
    <col min="7174" max="7174" width="13" style="746" customWidth="1"/>
    <col min="7175" max="7175" width="13.42578125" style="746" customWidth="1"/>
    <col min="7176" max="7176" width="13.85546875" style="746" customWidth="1"/>
    <col min="7177" max="7177" width="13.5703125" style="746" customWidth="1"/>
    <col min="7178" max="7178" width="13.7109375" style="746" customWidth="1"/>
    <col min="7179" max="7179" width="13.140625" style="746" customWidth="1"/>
    <col min="7180" max="7180" width="13.5703125" style="746" customWidth="1"/>
    <col min="7181" max="7181" width="13.140625" style="746" customWidth="1"/>
    <col min="7182" max="7182" width="12.7109375" style="746" customWidth="1"/>
    <col min="7183" max="7183" width="15.5703125" style="746" customWidth="1"/>
    <col min="7184" max="7184" width="10.5703125" style="746" customWidth="1"/>
    <col min="7185" max="7185" width="19.28515625" style="746" customWidth="1"/>
    <col min="7186" max="7424" width="9.140625" style="746"/>
    <col min="7425" max="7425" width="6.140625" style="746" customWidth="1"/>
    <col min="7426" max="7426" width="46.5703125" style="746" customWidth="1"/>
    <col min="7427" max="7427" width="12.28515625" style="746" customWidth="1"/>
    <col min="7428" max="7428" width="13.85546875" style="746" customWidth="1"/>
    <col min="7429" max="7429" width="16" style="746" customWidth="1"/>
    <col min="7430" max="7430" width="13" style="746" customWidth="1"/>
    <col min="7431" max="7431" width="13.42578125" style="746" customWidth="1"/>
    <col min="7432" max="7432" width="13.85546875" style="746" customWidth="1"/>
    <col min="7433" max="7433" width="13.5703125" style="746" customWidth="1"/>
    <col min="7434" max="7434" width="13.7109375" style="746" customWidth="1"/>
    <col min="7435" max="7435" width="13.140625" style="746" customWidth="1"/>
    <col min="7436" max="7436" width="13.5703125" style="746" customWidth="1"/>
    <col min="7437" max="7437" width="13.140625" style="746" customWidth="1"/>
    <col min="7438" max="7438" width="12.7109375" style="746" customWidth="1"/>
    <col min="7439" max="7439" width="15.5703125" style="746" customWidth="1"/>
    <col min="7440" max="7440" width="10.5703125" style="746" customWidth="1"/>
    <col min="7441" max="7441" width="19.28515625" style="746" customWidth="1"/>
    <col min="7442" max="7680" width="9.140625" style="746"/>
    <col min="7681" max="7681" width="6.140625" style="746" customWidth="1"/>
    <col min="7682" max="7682" width="46.5703125" style="746" customWidth="1"/>
    <col min="7683" max="7683" width="12.28515625" style="746" customWidth="1"/>
    <col min="7684" max="7684" width="13.85546875" style="746" customWidth="1"/>
    <col min="7685" max="7685" width="16" style="746" customWidth="1"/>
    <col min="7686" max="7686" width="13" style="746" customWidth="1"/>
    <col min="7687" max="7687" width="13.42578125" style="746" customWidth="1"/>
    <col min="7688" max="7688" width="13.85546875" style="746" customWidth="1"/>
    <col min="7689" max="7689" width="13.5703125" style="746" customWidth="1"/>
    <col min="7690" max="7690" width="13.7109375" style="746" customWidth="1"/>
    <col min="7691" max="7691" width="13.140625" style="746" customWidth="1"/>
    <col min="7692" max="7692" width="13.5703125" style="746" customWidth="1"/>
    <col min="7693" max="7693" width="13.140625" style="746" customWidth="1"/>
    <col min="7694" max="7694" width="12.7109375" style="746" customWidth="1"/>
    <col min="7695" max="7695" width="15.5703125" style="746" customWidth="1"/>
    <col min="7696" max="7696" width="10.5703125" style="746" customWidth="1"/>
    <col min="7697" max="7697" width="19.28515625" style="746" customWidth="1"/>
    <col min="7698" max="7936" width="9.140625" style="746"/>
    <col min="7937" max="7937" width="6.140625" style="746" customWidth="1"/>
    <col min="7938" max="7938" width="46.5703125" style="746" customWidth="1"/>
    <col min="7939" max="7939" width="12.28515625" style="746" customWidth="1"/>
    <col min="7940" max="7940" width="13.85546875" style="746" customWidth="1"/>
    <col min="7941" max="7941" width="16" style="746" customWidth="1"/>
    <col min="7942" max="7942" width="13" style="746" customWidth="1"/>
    <col min="7943" max="7943" width="13.42578125" style="746" customWidth="1"/>
    <col min="7944" max="7944" width="13.85546875" style="746" customWidth="1"/>
    <col min="7945" max="7945" width="13.5703125" style="746" customWidth="1"/>
    <col min="7946" max="7946" width="13.7109375" style="746" customWidth="1"/>
    <col min="7947" max="7947" width="13.140625" style="746" customWidth="1"/>
    <col min="7948" max="7948" width="13.5703125" style="746" customWidth="1"/>
    <col min="7949" max="7949" width="13.140625" style="746" customWidth="1"/>
    <col min="7950" max="7950" width="12.7109375" style="746" customWidth="1"/>
    <col min="7951" max="7951" width="15.5703125" style="746" customWidth="1"/>
    <col min="7952" max="7952" width="10.5703125" style="746" customWidth="1"/>
    <col min="7953" max="7953" width="19.28515625" style="746" customWidth="1"/>
    <col min="7954" max="8192" width="9.140625" style="746"/>
    <col min="8193" max="8193" width="6.140625" style="746" customWidth="1"/>
    <col min="8194" max="8194" width="46.5703125" style="746" customWidth="1"/>
    <col min="8195" max="8195" width="12.28515625" style="746" customWidth="1"/>
    <col min="8196" max="8196" width="13.85546875" style="746" customWidth="1"/>
    <col min="8197" max="8197" width="16" style="746" customWidth="1"/>
    <col min="8198" max="8198" width="13" style="746" customWidth="1"/>
    <col min="8199" max="8199" width="13.42578125" style="746" customWidth="1"/>
    <col min="8200" max="8200" width="13.85546875" style="746" customWidth="1"/>
    <col min="8201" max="8201" width="13.5703125" style="746" customWidth="1"/>
    <col min="8202" max="8202" width="13.7109375" style="746" customWidth="1"/>
    <col min="8203" max="8203" width="13.140625" style="746" customWidth="1"/>
    <col min="8204" max="8204" width="13.5703125" style="746" customWidth="1"/>
    <col min="8205" max="8205" width="13.140625" style="746" customWidth="1"/>
    <col min="8206" max="8206" width="12.7109375" style="746" customWidth="1"/>
    <col min="8207" max="8207" width="15.5703125" style="746" customWidth="1"/>
    <col min="8208" max="8208" width="10.5703125" style="746" customWidth="1"/>
    <col min="8209" max="8209" width="19.28515625" style="746" customWidth="1"/>
    <col min="8210" max="8448" width="9.140625" style="746"/>
    <col min="8449" max="8449" width="6.140625" style="746" customWidth="1"/>
    <col min="8450" max="8450" width="46.5703125" style="746" customWidth="1"/>
    <col min="8451" max="8451" width="12.28515625" style="746" customWidth="1"/>
    <col min="8452" max="8452" width="13.85546875" style="746" customWidth="1"/>
    <col min="8453" max="8453" width="16" style="746" customWidth="1"/>
    <col min="8454" max="8454" width="13" style="746" customWidth="1"/>
    <col min="8455" max="8455" width="13.42578125" style="746" customWidth="1"/>
    <col min="8456" max="8456" width="13.85546875" style="746" customWidth="1"/>
    <col min="8457" max="8457" width="13.5703125" style="746" customWidth="1"/>
    <col min="8458" max="8458" width="13.7109375" style="746" customWidth="1"/>
    <col min="8459" max="8459" width="13.140625" style="746" customWidth="1"/>
    <col min="8460" max="8460" width="13.5703125" style="746" customWidth="1"/>
    <col min="8461" max="8461" width="13.140625" style="746" customWidth="1"/>
    <col min="8462" max="8462" width="12.7109375" style="746" customWidth="1"/>
    <col min="8463" max="8463" width="15.5703125" style="746" customWidth="1"/>
    <col min="8464" max="8464" width="10.5703125" style="746" customWidth="1"/>
    <col min="8465" max="8465" width="19.28515625" style="746" customWidth="1"/>
    <col min="8466" max="8704" width="9.140625" style="746"/>
    <col min="8705" max="8705" width="6.140625" style="746" customWidth="1"/>
    <col min="8706" max="8706" width="46.5703125" style="746" customWidth="1"/>
    <col min="8707" max="8707" width="12.28515625" style="746" customWidth="1"/>
    <col min="8708" max="8708" width="13.85546875" style="746" customWidth="1"/>
    <col min="8709" max="8709" width="16" style="746" customWidth="1"/>
    <col min="8710" max="8710" width="13" style="746" customWidth="1"/>
    <col min="8711" max="8711" width="13.42578125" style="746" customWidth="1"/>
    <col min="8712" max="8712" width="13.85546875" style="746" customWidth="1"/>
    <col min="8713" max="8713" width="13.5703125" style="746" customWidth="1"/>
    <col min="8714" max="8714" width="13.7109375" style="746" customWidth="1"/>
    <col min="8715" max="8715" width="13.140625" style="746" customWidth="1"/>
    <col min="8716" max="8716" width="13.5703125" style="746" customWidth="1"/>
    <col min="8717" max="8717" width="13.140625" style="746" customWidth="1"/>
    <col min="8718" max="8718" width="12.7109375" style="746" customWidth="1"/>
    <col min="8719" max="8719" width="15.5703125" style="746" customWidth="1"/>
    <col min="8720" max="8720" width="10.5703125" style="746" customWidth="1"/>
    <col min="8721" max="8721" width="19.28515625" style="746" customWidth="1"/>
    <col min="8722" max="8960" width="9.140625" style="746"/>
    <col min="8961" max="8961" width="6.140625" style="746" customWidth="1"/>
    <col min="8962" max="8962" width="46.5703125" style="746" customWidth="1"/>
    <col min="8963" max="8963" width="12.28515625" style="746" customWidth="1"/>
    <col min="8964" max="8964" width="13.85546875" style="746" customWidth="1"/>
    <col min="8965" max="8965" width="16" style="746" customWidth="1"/>
    <col min="8966" max="8966" width="13" style="746" customWidth="1"/>
    <col min="8967" max="8967" width="13.42578125" style="746" customWidth="1"/>
    <col min="8968" max="8968" width="13.85546875" style="746" customWidth="1"/>
    <col min="8969" max="8969" width="13.5703125" style="746" customWidth="1"/>
    <col min="8970" max="8970" width="13.7109375" style="746" customWidth="1"/>
    <col min="8971" max="8971" width="13.140625" style="746" customWidth="1"/>
    <col min="8972" max="8972" width="13.5703125" style="746" customWidth="1"/>
    <col min="8973" max="8973" width="13.140625" style="746" customWidth="1"/>
    <col min="8974" max="8974" width="12.7109375" style="746" customWidth="1"/>
    <col min="8975" max="8975" width="15.5703125" style="746" customWidth="1"/>
    <col min="8976" max="8976" width="10.5703125" style="746" customWidth="1"/>
    <col min="8977" max="8977" width="19.28515625" style="746" customWidth="1"/>
    <col min="8978" max="9216" width="9.140625" style="746"/>
    <col min="9217" max="9217" width="6.140625" style="746" customWidth="1"/>
    <col min="9218" max="9218" width="46.5703125" style="746" customWidth="1"/>
    <col min="9219" max="9219" width="12.28515625" style="746" customWidth="1"/>
    <col min="9220" max="9220" width="13.85546875" style="746" customWidth="1"/>
    <col min="9221" max="9221" width="16" style="746" customWidth="1"/>
    <col min="9222" max="9222" width="13" style="746" customWidth="1"/>
    <col min="9223" max="9223" width="13.42578125" style="746" customWidth="1"/>
    <col min="9224" max="9224" width="13.85546875" style="746" customWidth="1"/>
    <col min="9225" max="9225" width="13.5703125" style="746" customWidth="1"/>
    <col min="9226" max="9226" width="13.7109375" style="746" customWidth="1"/>
    <col min="9227" max="9227" width="13.140625" style="746" customWidth="1"/>
    <col min="9228" max="9228" width="13.5703125" style="746" customWidth="1"/>
    <col min="9229" max="9229" width="13.140625" style="746" customWidth="1"/>
    <col min="9230" max="9230" width="12.7109375" style="746" customWidth="1"/>
    <col min="9231" max="9231" width="15.5703125" style="746" customWidth="1"/>
    <col min="9232" max="9232" width="10.5703125" style="746" customWidth="1"/>
    <col min="9233" max="9233" width="19.28515625" style="746" customWidth="1"/>
    <col min="9234" max="9472" width="9.140625" style="746"/>
    <col min="9473" max="9473" width="6.140625" style="746" customWidth="1"/>
    <col min="9474" max="9474" width="46.5703125" style="746" customWidth="1"/>
    <col min="9475" max="9475" width="12.28515625" style="746" customWidth="1"/>
    <col min="9476" max="9476" width="13.85546875" style="746" customWidth="1"/>
    <col min="9477" max="9477" width="16" style="746" customWidth="1"/>
    <col min="9478" max="9478" width="13" style="746" customWidth="1"/>
    <col min="9479" max="9479" width="13.42578125" style="746" customWidth="1"/>
    <col min="9480" max="9480" width="13.85546875" style="746" customWidth="1"/>
    <col min="9481" max="9481" width="13.5703125" style="746" customWidth="1"/>
    <col min="9482" max="9482" width="13.7109375" style="746" customWidth="1"/>
    <col min="9483" max="9483" width="13.140625" style="746" customWidth="1"/>
    <col min="9484" max="9484" width="13.5703125" style="746" customWidth="1"/>
    <col min="9485" max="9485" width="13.140625" style="746" customWidth="1"/>
    <col min="9486" max="9486" width="12.7109375" style="746" customWidth="1"/>
    <col min="9487" max="9487" width="15.5703125" style="746" customWidth="1"/>
    <col min="9488" max="9488" width="10.5703125" style="746" customWidth="1"/>
    <col min="9489" max="9489" width="19.28515625" style="746" customWidth="1"/>
    <col min="9490" max="9728" width="9.140625" style="746"/>
    <col min="9729" max="9729" width="6.140625" style="746" customWidth="1"/>
    <col min="9730" max="9730" width="46.5703125" style="746" customWidth="1"/>
    <col min="9731" max="9731" width="12.28515625" style="746" customWidth="1"/>
    <col min="9732" max="9732" width="13.85546875" style="746" customWidth="1"/>
    <col min="9733" max="9733" width="16" style="746" customWidth="1"/>
    <col min="9734" max="9734" width="13" style="746" customWidth="1"/>
    <col min="9735" max="9735" width="13.42578125" style="746" customWidth="1"/>
    <col min="9736" max="9736" width="13.85546875" style="746" customWidth="1"/>
    <col min="9737" max="9737" width="13.5703125" style="746" customWidth="1"/>
    <col min="9738" max="9738" width="13.7109375" style="746" customWidth="1"/>
    <col min="9739" max="9739" width="13.140625" style="746" customWidth="1"/>
    <col min="9740" max="9740" width="13.5703125" style="746" customWidth="1"/>
    <col min="9741" max="9741" width="13.140625" style="746" customWidth="1"/>
    <col min="9742" max="9742" width="12.7109375" style="746" customWidth="1"/>
    <col min="9743" max="9743" width="15.5703125" style="746" customWidth="1"/>
    <col min="9744" max="9744" width="10.5703125" style="746" customWidth="1"/>
    <col min="9745" max="9745" width="19.28515625" style="746" customWidth="1"/>
    <col min="9746" max="9984" width="9.140625" style="746"/>
    <col min="9985" max="9985" width="6.140625" style="746" customWidth="1"/>
    <col min="9986" max="9986" width="46.5703125" style="746" customWidth="1"/>
    <col min="9987" max="9987" width="12.28515625" style="746" customWidth="1"/>
    <col min="9988" max="9988" width="13.85546875" style="746" customWidth="1"/>
    <col min="9989" max="9989" width="16" style="746" customWidth="1"/>
    <col min="9990" max="9990" width="13" style="746" customWidth="1"/>
    <col min="9991" max="9991" width="13.42578125" style="746" customWidth="1"/>
    <col min="9992" max="9992" width="13.85546875" style="746" customWidth="1"/>
    <col min="9993" max="9993" width="13.5703125" style="746" customWidth="1"/>
    <col min="9994" max="9994" width="13.7109375" style="746" customWidth="1"/>
    <col min="9995" max="9995" width="13.140625" style="746" customWidth="1"/>
    <col min="9996" max="9996" width="13.5703125" style="746" customWidth="1"/>
    <col min="9997" max="9997" width="13.140625" style="746" customWidth="1"/>
    <col min="9998" max="9998" width="12.7109375" style="746" customWidth="1"/>
    <col min="9999" max="9999" width="15.5703125" style="746" customWidth="1"/>
    <col min="10000" max="10000" width="10.5703125" style="746" customWidth="1"/>
    <col min="10001" max="10001" width="19.28515625" style="746" customWidth="1"/>
    <col min="10002" max="10240" width="9.140625" style="746"/>
    <col min="10241" max="10241" width="6.140625" style="746" customWidth="1"/>
    <col min="10242" max="10242" width="46.5703125" style="746" customWidth="1"/>
    <col min="10243" max="10243" width="12.28515625" style="746" customWidth="1"/>
    <col min="10244" max="10244" width="13.85546875" style="746" customWidth="1"/>
    <col min="10245" max="10245" width="16" style="746" customWidth="1"/>
    <col min="10246" max="10246" width="13" style="746" customWidth="1"/>
    <col min="10247" max="10247" width="13.42578125" style="746" customWidth="1"/>
    <col min="10248" max="10248" width="13.85546875" style="746" customWidth="1"/>
    <col min="10249" max="10249" width="13.5703125" style="746" customWidth="1"/>
    <col min="10250" max="10250" width="13.7109375" style="746" customWidth="1"/>
    <col min="10251" max="10251" width="13.140625" style="746" customWidth="1"/>
    <col min="10252" max="10252" width="13.5703125" style="746" customWidth="1"/>
    <col min="10253" max="10253" width="13.140625" style="746" customWidth="1"/>
    <col min="10254" max="10254" width="12.7109375" style="746" customWidth="1"/>
    <col min="10255" max="10255" width="15.5703125" style="746" customWidth="1"/>
    <col min="10256" max="10256" width="10.5703125" style="746" customWidth="1"/>
    <col min="10257" max="10257" width="19.28515625" style="746" customWidth="1"/>
    <col min="10258" max="10496" width="9.140625" style="746"/>
    <col min="10497" max="10497" width="6.140625" style="746" customWidth="1"/>
    <col min="10498" max="10498" width="46.5703125" style="746" customWidth="1"/>
    <col min="10499" max="10499" width="12.28515625" style="746" customWidth="1"/>
    <col min="10500" max="10500" width="13.85546875" style="746" customWidth="1"/>
    <col min="10501" max="10501" width="16" style="746" customWidth="1"/>
    <col min="10502" max="10502" width="13" style="746" customWidth="1"/>
    <col min="10503" max="10503" width="13.42578125" style="746" customWidth="1"/>
    <col min="10504" max="10504" width="13.85546875" style="746" customWidth="1"/>
    <col min="10505" max="10505" width="13.5703125" style="746" customWidth="1"/>
    <col min="10506" max="10506" width="13.7109375" style="746" customWidth="1"/>
    <col min="10507" max="10507" width="13.140625" style="746" customWidth="1"/>
    <col min="10508" max="10508" width="13.5703125" style="746" customWidth="1"/>
    <col min="10509" max="10509" width="13.140625" style="746" customWidth="1"/>
    <col min="10510" max="10510" width="12.7109375" style="746" customWidth="1"/>
    <col min="10511" max="10511" width="15.5703125" style="746" customWidth="1"/>
    <col min="10512" max="10512" width="10.5703125" style="746" customWidth="1"/>
    <col min="10513" max="10513" width="19.28515625" style="746" customWidth="1"/>
    <col min="10514" max="10752" width="9.140625" style="746"/>
    <col min="10753" max="10753" width="6.140625" style="746" customWidth="1"/>
    <col min="10754" max="10754" width="46.5703125" style="746" customWidth="1"/>
    <col min="10755" max="10755" width="12.28515625" style="746" customWidth="1"/>
    <col min="10756" max="10756" width="13.85546875" style="746" customWidth="1"/>
    <col min="10757" max="10757" width="16" style="746" customWidth="1"/>
    <col min="10758" max="10758" width="13" style="746" customWidth="1"/>
    <col min="10759" max="10759" width="13.42578125" style="746" customWidth="1"/>
    <col min="10760" max="10760" width="13.85546875" style="746" customWidth="1"/>
    <col min="10761" max="10761" width="13.5703125" style="746" customWidth="1"/>
    <col min="10762" max="10762" width="13.7109375" style="746" customWidth="1"/>
    <col min="10763" max="10763" width="13.140625" style="746" customWidth="1"/>
    <col min="10764" max="10764" width="13.5703125" style="746" customWidth="1"/>
    <col min="10765" max="10765" width="13.140625" style="746" customWidth="1"/>
    <col min="10766" max="10766" width="12.7109375" style="746" customWidth="1"/>
    <col min="10767" max="10767" width="15.5703125" style="746" customWidth="1"/>
    <col min="10768" max="10768" width="10.5703125" style="746" customWidth="1"/>
    <col min="10769" max="10769" width="19.28515625" style="746" customWidth="1"/>
    <col min="10770" max="11008" width="9.140625" style="746"/>
    <col min="11009" max="11009" width="6.140625" style="746" customWidth="1"/>
    <col min="11010" max="11010" width="46.5703125" style="746" customWidth="1"/>
    <col min="11011" max="11011" width="12.28515625" style="746" customWidth="1"/>
    <col min="11012" max="11012" width="13.85546875" style="746" customWidth="1"/>
    <col min="11013" max="11013" width="16" style="746" customWidth="1"/>
    <col min="11014" max="11014" width="13" style="746" customWidth="1"/>
    <col min="11015" max="11015" width="13.42578125" style="746" customWidth="1"/>
    <col min="11016" max="11016" width="13.85546875" style="746" customWidth="1"/>
    <col min="11017" max="11017" width="13.5703125" style="746" customWidth="1"/>
    <col min="11018" max="11018" width="13.7109375" style="746" customWidth="1"/>
    <col min="11019" max="11019" width="13.140625" style="746" customWidth="1"/>
    <col min="11020" max="11020" width="13.5703125" style="746" customWidth="1"/>
    <col min="11021" max="11021" width="13.140625" style="746" customWidth="1"/>
    <col min="11022" max="11022" width="12.7109375" style="746" customWidth="1"/>
    <col min="11023" max="11023" width="15.5703125" style="746" customWidth="1"/>
    <col min="11024" max="11024" width="10.5703125" style="746" customWidth="1"/>
    <col min="11025" max="11025" width="19.28515625" style="746" customWidth="1"/>
    <col min="11026" max="11264" width="9.140625" style="746"/>
    <col min="11265" max="11265" width="6.140625" style="746" customWidth="1"/>
    <col min="11266" max="11266" width="46.5703125" style="746" customWidth="1"/>
    <col min="11267" max="11267" width="12.28515625" style="746" customWidth="1"/>
    <col min="11268" max="11268" width="13.85546875" style="746" customWidth="1"/>
    <col min="11269" max="11269" width="16" style="746" customWidth="1"/>
    <col min="11270" max="11270" width="13" style="746" customWidth="1"/>
    <col min="11271" max="11271" width="13.42578125" style="746" customWidth="1"/>
    <col min="11272" max="11272" width="13.85546875" style="746" customWidth="1"/>
    <col min="11273" max="11273" width="13.5703125" style="746" customWidth="1"/>
    <col min="11274" max="11274" width="13.7109375" style="746" customWidth="1"/>
    <col min="11275" max="11275" width="13.140625" style="746" customWidth="1"/>
    <col min="11276" max="11276" width="13.5703125" style="746" customWidth="1"/>
    <col min="11277" max="11277" width="13.140625" style="746" customWidth="1"/>
    <col min="11278" max="11278" width="12.7109375" style="746" customWidth="1"/>
    <col min="11279" max="11279" width="15.5703125" style="746" customWidth="1"/>
    <col min="11280" max="11280" width="10.5703125" style="746" customWidth="1"/>
    <col min="11281" max="11281" width="19.28515625" style="746" customWidth="1"/>
    <col min="11282" max="11520" width="9.140625" style="746"/>
    <col min="11521" max="11521" width="6.140625" style="746" customWidth="1"/>
    <col min="11522" max="11522" width="46.5703125" style="746" customWidth="1"/>
    <col min="11523" max="11523" width="12.28515625" style="746" customWidth="1"/>
    <col min="11524" max="11524" width="13.85546875" style="746" customWidth="1"/>
    <col min="11525" max="11525" width="16" style="746" customWidth="1"/>
    <col min="11526" max="11526" width="13" style="746" customWidth="1"/>
    <col min="11527" max="11527" width="13.42578125" style="746" customWidth="1"/>
    <col min="11528" max="11528" width="13.85546875" style="746" customWidth="1"/>
    <col min="11529" max="11529" width="13.5703125" style="746" customWidth="1"/>
    <col min="11530" max="11530" width="13.7109375" style="746" customWidth="1"/>
    <col min="11531" max="11531" width="13.140625" style="746" customWidth="1"/>
    <col min="11532" max="11532" width="13.5703125" style="746" customWidth="1"/>
    <col min="11533" max="11533" width="13.140625" style="746" customWidth="1"/>
    <col min="11534" max="11534" width="12.7109375" style="746" customWidth="1"/>
    <col min="11535" max="11535" width="15.5703125" style="746" customWidth="1"/>
    <col min="11536" max="11536" width="10.5703125" style="746" customWidth="1"/>
    <col min="11537" max="11537" width="19.28515625" style="746" customWidth="1"/>
    <col min="11538" max="11776" width="9.140625" style="746"/>
    <col min="11777" max="11777" width="6.140625" style="746" customWidth="1"/>
    <col min="11778" max="11778" width="46.5703125" style="746" customWidth="1"/>
    <col min="11779" max="11779" width="12.28515625" style="746" customWidth="1"/>
    <col min="11780" max="11780" width="13.85546875" style="746" customWidth="1"/>
    <col min="11781" max="11781" width="16" style="746" customWidth="1"/>
    <col min="11782" max="11782" width="13" style="746" customWidth="1"/>
    <col min="11783" max="11783" width="13.42578125" style="746" customWidth="1"/>
    <col min="11784" max="11784" width="13.85546875" style="746" customWidth="1"/>
    <col min="11785" max="11785" width="13.5703125" style="746" customWidth="1"/>
    <col min="11786" max="11786" width="13.7109375" style="746" customWidth="1"/>
    <col min="11787" max="11787" width="13.140625" style="746" customWidth="1"/>
    <col min="11788" max="11788" width="13.5703125" style="746" customWidth="1"/>
    <col min="11789" max="11789" width="13.140625" style="746" customWidth="1"/>
    <col min="11790" max="11790" width="12.7109375" style="746" customWidth="1"/>
    <col min="11791" max="11791" width="15.5703125" style="746" customWidth="1"/>
    <col min="11792" max="11792" width="10.5703125" style="746" customWidth="1"/>
    <col min="11793" max="11793" width="19.28515625" style="746" customWidth="1"/>
    <col min="11794" max="12032" width="9.140625" style="746"/>
    <col min="12033" max="12033" width="6.140625" style="746" customWidth="1"/>
    <col min="12034" max="12034" width="46.5703125" style="746" customWidth="1"/>
    <col min="12035" max="12035" width="12.28515625" style="746" customWidth="1"/>
    <col min="12036" max="12036" width="13.85546875" style="746" customWidth="1"/>
    <col min="12037" max="12037" width="16" style="746" customWidth="1"/>
    <col min="12038" max="12038" width="13" style="746" customWidth="1"/>
    <col min="12039" max="12039" width="13.42578125" style="746" customWidth="1"/>
    <col min="12040" max="12040" width="13.85546875" style="746" customWidth="1"/>
    <col min="12041" max="12041" width="13.5703125" style="746" customWidth="1"/>
    <col min="12042" max="12042" width="13.7109375" style="746" customWidth="1"/>
    <col min="12043" max="12043" width="13.140625" style="746" customWidth="1"/>
    <col min="12044" max="12044" width="13.5703125" style="746" customWidth="1"/>
    <col min="12045" max="12045" width="13.140625" style="746" customWidth="1"/>
    <col min="12046" max="12046" width="12.7109375" style="746" customWidth="1"/>
    <col min="12047" max="12047" width="15.5703125" style="746" customWidth="1"/>
    <col min="12048" max="12048" width="10.5703125" style="746" customWidth="1"/>
    <col min="12049" max="12049" width="19.28515625" style="746" customWidth="1"/>
    <col min="12050" max="12288" width="9.140625" style="746"/>
    <col min="12289" max="12289" width="6.140625" style="746" customWidth="1"/>
    <col min="12290" max="12290" width="46.5703125" style="746" customWidth="1"/>
    <col min="12291" max="12291" width="12.28515625" style="746" customWidth="1"/>
    <col min="12292" max="12292" width="13.85546875" style="746" customWidth="1"/>
    <col min="12293" max="12293" width="16" style="746" customWidth="1"/>
    <col min="12294" max="12294" width="13" style="746" customWidth="1"/>
    <col min="12295" max="12295" width="13.42578125" style="746" customWidth="1"/>
    <col min="12296" max="12296" width="13.85546875" style="746" customWidth="1"/>
    <col min="12297" max="12297" width="13.5703125" style="746" customWidth="1"/>
    <col min="12298" max="12298" width="13.7109375" style="746" customWidth="1"/>
    <col min="12299" max="12299" width="13.140625" style="746" customWidth="1"/>
    <col min="12300" max="12300" width="13.5703125" style="746" customWidth="1"/>
    <col min="12301" max="12301" width="13.140625" style="746" customWidth="1"/>
    <col min="12302" max="12302" width="12.7109375" style="746" customWidth="1"/>
    <col min="12303" max="12303" width="15.5703125" style="746" customWidth="1"/>
    <col min="12304" max="12304" width="10.5703125" style="746" customWidth="1"/>
    <col min="12305" max="12305" width="19.28515625" style="746" customWidth="1"/>
    <col min="12306" max="12544" width="9.140625" style="746"/>
    <col min="12545" max="12545" width="6.140625" style="746" customWidth="1"/>
    <col min="12546" max="12546" width="46.5703125" style="746" customWidth="1"/>
    <col min="12547" max="12547" width="12.28515625" style="746" customWidth="1"/>
    <col min="12548" max="12548" width="13.85546875" style="746" customWidth="1"/>
    <col min="12549" max="12549" width="16" style="746" customWidth="1"/>
    <col min="12550" max="12550" width="13" style="746" customWidth="1"/>
    <col min="12551" max="12551" width="13.42578125" style="746" customWidth="1"/>
    <col min="12552" max="12552" width="13.85546875" style="746" customWidth="1"/>
    <col min="12553" max="12553" width="13.5703125" style="746" customWidth="1"/>
    <col min="12554" max="12554" width="13.7109375" style="746" customWidth="1"/>
    <col min="12555" max="12555" width="13.140625" style="746" customWidth="1"/>
    <col min="12556" max="12556" width="13.5703125" style="746" customWidth="1"/>
    <col min="12557" max="12557" width="13.140625" style="746" customWidth="1"/>
    <col min="12558" max="12558" width="12.7109375" style="746" customWidth="1"/>
    <col min="12559" max="12559" width="15.5703125" style="746" customWidth="1"/>
    <col min="12560" max="12560" width="10.5703125" style="746" customWidth="1"/>
    <col min="12561" max="12561" width="19.28515625" style="746" customWidth="1"/>
    <col min="12562" max="12800" width="9.140625" style="746"/>
    <col min="12801" max="12801" width="6.140625" style="746" customWidth="1"/>
    <col min="12802" max="12802" width="46.5703125" style="746" customWidth="1"/>
    <col min="12803" max="12803" width="12.28515625" style="746" customWidth="1"/>
    <col min="12804" max="12804" width="13.85546875" style="746" customWidth="1"/>
    <col min="12805" max="12805" width="16" style="746" customWidth="1"/>
    <col min="12806" max="12806" width="13" style="746" customWidth="1"/>
    <col min="12807" max="12807" width="13.42578125" style="746" customWidth="1"/>
    <col min="12808" max="12808" width="13.85546875" style="746" customWidth="1"/>
    <col min="12809" max="12809" width="13.5703125" style="746" customWidth="1"/>
    <col min="12810" max="12810" width="13.7109375" style="746" customWidth="1"/>
    <col min="12811" max="12811" width="13.140625" style="746" customWidth="1"/>
    <col min="12812" max="12812" width="13.5703125" style="746" customWidth="1"/>
    <col min="12813" max="12813" width="13.140625" style="746" customWidth="1"/>
    <col min="12814" max="12814" width="12.7109375" style="746" customWidth="1"/>
    <col min="12815" max="12815" width="15.5703125" style="746" customWidth="1"/>
    <col min="12816" max="12816" width="10.5703125" style="746" customWidth="1"/>
    <col min="12817" max="12817" width="19.28515625" style="746" customWidth="1"/>
    <col min="12818" max="13056" width="9.140625" style="746"/>
    <col min="13057" max="13057" width="6.140625" style="746" customWidth="1"/>
    <col min="13058" max="13058" width="46.5703125" style="746" customWidth="1"/>
    <col min="13059" max="13059" width="12.28515625" style="746" customWidth="1"/>
    <col min="13060" max="13060" width="13.85546875" style="746" customWidth="1"/>
    <col min="13061" max="13061" width="16" style="746" customWidth="1"/>
    <col min="13062" max="13062" width="13" style="746" customWidth="1"/>
    <col min="13063" max="13063" width="13.42578125" style="746" customWidth="1"/>
    <col min="13064" max="13064" width="13.85546875" style="746" customWidth="1"/>
    <col min="13065" max="13065" width="13.5703125" style="746" customWidth="1"/>
    <col min="13066" max="13066" width="13.7109375" style="746" customWidth="1"/>
    <col min="13067" max="13067" width="13.140625" style="746" customWidth="1"/>
    <col min="13068" max="13068" width="13.5703125" style="746" customWidth="1"/>
    <col min="13069" max="13069" width="13.140625" style="746" customWidth="1"/>
    <col min="13070" max="13070" width="12.7109375" style="746" customWidth="1"/>
    <col min="13071" max="13071" width="15.5703125" style="746" customWidth="1"/>
    <col min="13072" max="13072" width="10.5703125" style="746" customWidth="1"/>
    <col min="13073" max="13073" width="19.28515625" style="746" customWidth="1"/>
    <col min="13074" max="13312" width="9.140625" style="746"/>
    <col min="13313" max="13313" width="6.140625" style="746" customWidth="1"/>
    <col min="13314" max="13314" width="46.5703125" style="746" customWidth="1"/>
    <col min="13315" max="13315" width="12.28515625" style="746" customWidth="1"/>
    <col min="13316" max="13316" width="13.85546875" style="746" customWidth="1"/>
    <col min="13317" max="13317" width="16" style="746" customWidth="1"/>
    <col min="13318" max="13318" width="13" style="746" customWidth="1"/>
    <col min="13319" max="13319" width="13.42578125" style="746" customWidth="1"/>
    <col min="13320" max="13320" width="13.85546875" style="746" customWidth="1"/>
    <col min="13321" max="13321" width="13.5703125" style="746" customWidth="1"/>
    <col min="13322" max="13322" width="13.7109375" style="746" customWidth="1"/>
    <col min="13323" max="13323" width="13.140625" style="746" customWidth="1"/>
    <col min="13324" max="13324" width="13.5703125" style="746" customWidth="1"/>
    <col min="13325" max="13325" width="13.140625" style="746" customWidth="1"/>
    <col min="13326" max="13326" width="12.7109375" style="746" customWidth="1"/>
    <col min="13327" max="13327" width="15.5703125" style="746" customWidth="1"/>
    <col min="13328" max="13328" width="10.5703125" style="746" customWidth="1"/>
    <col min="13329" max="13329" width="19.28515625" style="746" customWidth="1"/>
    <col min="13330" max="13568" width="9.140625" style="746"/>
    <col min="13569" max="13569" width="6.140625" style="746" customWidth="1"/>
    <col min="13570" max="13570" width="46.5703125" style="746" customWidth="1"/>
    <col min="13571" max="13571" width="12.28515625" style="746" customWidth="1"/>
    <col min="13572" max="13572" width="13.85546875" style="746" customWidth="1"/>
    <col min="13573" max="13573" width="16" style="746" customWidth="1"/>
    <col min="13574" max="13574" width="13" style="746" customWidth="1"/>
    <col min="13575" max="13575" width="13.42578125" style="746" customWidth="1"/>
    <col min="13576" max="13576" width="13.85546875" style="746" customWidth="1"/>
    <col min="13577" max="13577" width="13.5703125" style="746" customWidth="1"/>
    <col min="13578" max="13578" width="13.7109375" style="746" customWidth="1"/>
    <col min="13579" max="13579" width="13.140625" style="746" customWidth="1"/>
    <col min="13580" max="13580" width="13.5703125" style="746" customWidth="1"/>
    <col min="13581" max="13581" width="13.140625" style="746" customWidth="1"/>
    <col min="13582" max="13582" width="12.7109375" style="746" customWidth="1"/>
    <col min="13583" max="13583" width="15.5703125" style="746" customWidth="1"/>
    <col min="13584" max="13584" width="10.5703125" style="746" customWidth="1"/>
    <col min="13585" max="13585" width="19.28515625" style="746" customWidth="1"/>
    <col min="13586" max="13824" width="9.140625" style="746"/>
    <col min="13825" max="13825" width="6.140625" style="746" customWidth="1"/>
    <col min="13826" max="13826" width="46.5703125" style="746" customWidth="1"/>
    <col min="13827" max="13827" width="12.28515625" style="746" customWidth="1"/>
    <col min="13828" max="13828" width="13.85546875" style="746" customWidth="1"/>
    <col min="13829" max="13829" width="16" style="746" customWidth="1"/>
    <col min="13830" max="13830" width="13" style="746" customWidth="1"/>
    <col min="13831" max="13831" width="13.42578125" style="746" customWidth="1"/>
    <col min="13832" max="13832" width="13.85546875" style="746" customWidth="1"/>
    <col min="13833" max="13833" width="13.5703125" style="746" customWidth="1"/>
    <col min="13834" max="13834" width="13.7109375" style="746" customWidth="1"/>
    <col min="13835" max="13835" width="13.140625" style="746" customWidth="1"/>
    <col min="13836" max="13836" width="13.5703125" style="746" customWidth="1"/>
    <col min="13837" max="13837" width="13.140625" style="746" customWidth="1"/>
    <col min="13838" max="13838" width="12.7109375" style="746" customWidth="1"/>
    <col min="13839" max="13839" width="15.5703125" style="746" customWidth="1"/>
    <col min="13840" max="13840" width="10.5703125" style="746" customWidth="1"/>
    <col min="13841" max="13841" width="19.28515625" style="746" customWidth="1"/>
    <col min="13842" max="14080" width="9.140625" style="746"/>
    <col min="14081" max="14081" width="6.140625" style="746" customWidth="1"/>
    <col min="14082" max="14082" width="46.5703125" style="746" customWidth="1"/>
    <col min="14083" max="14083" width="12.28515625" style="746" customWidth="1"/>
    <col min="14084" max="14084" width="13.85546875" style="746" customWidth="1"/>
    <col min="14085" max="14085" width="16" style="746" customWidth="1"/>
    <col min="14086" max="14086" width="13" style="746" customWidth="1"/>
    <col min="14087" max="14087" width="13.42578125" style="746" customWidth="1"/>
    <col min="14088" max="14088" width="13.85546875" style="746" customWidth="1"/>
    <col min="14089" max="14089" width="13.5703125" style="746" customWidth="1"/>
    <col min="14090" max="14090" width="13.7109375" style="746" customWidth="1"/>
    <col min="14091" max="14091" width="13.140625" style="746" customWidth="1"/>
    <col min="14092" max="14092" width="13.5703125" style="746" customWidth="1"/>
    <col min="14093" max="14093" width="13.140625" style="746" customWidth="1"/>
    <col min="14094" max="14094" width="12.7109375" style="746" customWidth="1"/>
    <col min="14095" max="14095" width="15.5703125" style="746" customWidth="1"/>
    <col min="14096" max="14096" width="10.5703125" style="746" customWidth="1"/>
    <col min="14097" max="14097" width="19.28515625" style="746" customWidth="1"/>
    <col min="14098" max="14336" width="9.140625" style="746"/>
    <col min="14337" max="14337" width="6.140625" style="746" customWidth="1"/>
    <col min="14338" max="14338" width="46.5703125" style="746" customWidth="1"/>
    <col min="14339" max="14339" width="12.28515625" style="746" customWidth="1"/>
    <col min="14340" max="14340" width="13.85546875" style="746" customWidth="1"/>
    <col min="14341" max="14341" width="16" style="746" customWidth="1"/>
    <col min="14342" max="14342" width="13" style="746" customWidth="1"/>
    <col min="14343" max="14343" width="13.42578125" style="746" customWidth="1"/>
    <col min="14344" max="14344" width="13.85546875" style="746" customWidth="1"/>
    <col min="14345" max="14345" width="13.5703125" style="746" customWidth="1"/>
    <col min="14346" max="14346" width="13.7109375" style="746" customWidth="1"/>
    <col min="14347" max="14347" width="13.140625" style="746" customWidth="1"/>
    <col min="14348" max="14348" width="13.5703125" style="746" customWidth="1"/>
    <col min="14349" max="14349" width="13.140625" style="746" customWidth="1"/>
    <col min="14350" max="14350" width="12.7109375" style="746" customWidth="1"/>
    <col min="14351" max="14351" width="15.5703125" style="746" customWidth="1"/>
    <col min="14352" max="14352" width="10.5703125" style="746" customWidth="1"/>
    <col min="14353" max="14353" width="19.28515625" style="746" customWidth="1"/>
    <col min="14354" max="14592" width="9.140625" style="746"/>
    <col min="14593" max="14593" width="6.140625" style="746" customWidth="1"/>
    <col min="14594" max="14594" width="46.5703125" style="746" customWidth="1"/>
    <col min="14595" max="14595" width="12.28515625" style="746" customWidth="1"/>
    <col min="14596" max="14596" width="13.85546875" style="746" customWidth="1"/>
    <col min="14597" max="14597" width="16" style="746" customWidth="1"/>
    <col min="14598" max="14598" width="13" style="746" customWidth="1"/>
    <col min="14599" max="14599" width="13.42578125" style="746" customWidth="1"/>
    <col min="14600" max="14600" width="13.85546875" style="746" customWidth="1"/>
    <col min="14601" max="14601" width="13.5703125" style="746" customWidth="1"/>
    <col min="14602" max="14602" width="13.7109375" style="746" customWidth="1"/>
    <col min="14603" max="14603" width="13.140625" style="746" customWidth="1"/>
    <col min="14604" max="14604" width="13.5703125" style="746" customWidth="1"/>
    <col min="14605" max="14605" width="13.140625" style="746" customWidth="1"/>
    <col min="14606" max="14606" width="12.7109375" style="746" customWidth="1"/>
    <col min="14607" max="14607" width="15.5703125" style="746" customWidth="1"/>
    <col min="14608" max="14608" width="10.5703125" style="746" customWidth="1"/>
    <col min="14609" max="14609" width="19.28515625" style="746" customWidth="1"/>
    <col min="14610" max="14848" width="9.140625" style="746"/>
    <col min="14849" max="14849" width="6.140625" style="746" customWidth="1"/>
    <col min="14850" max="14850" width="46.5703125" style="746" customWidth="1"/>
    <col min="14851" max="14851" width="12.28515625" style="746" customWidth="1"/>
    <col min="14852" max="14852" width="13.85546875" style="746" customWidth="1"/>
    <col min="14853" max="14853" width="16" style="746" customWidth="1"/>
    <col min="14854" max="14854" width="13" style="746" customWidth="1"/>
    <col min="14855" max="14855" width="13.42578125" style="746" customWidth="1"/>
    <col min="14856" max="14856" width="13.85546875" style="746" customWidth="1"/>
    <col min="14857" max="14857" width="13.5703125" style="746" customWidth="1"/>
    <col min="14858" max="14858" width="13.7109375" style="746" customWidth="1"/>
    <col min="14859" max="14859" width="13.140625" style="746" customWidth="1"/>
    <col min="14860" max="14860" width="13.5703125" style="746" customWidth="1"/>
    <col min="14861" max="14861" width="13.140625" style="746" customWidth="1"/>
    <col min="14862" max="14862" width="12.7109375" style="746" customWidth="1"/>
    <col min="14863" max="14863" width="15.5703125" style="746" customWidth="1"/>
    <col min="14864" max="14864" width="10.5703125" style="746" customWidth="1"/>
    <col min="14865" max="14865" width="19.28515625" style="746" customWidth="1"/>
    <col min="14866" max="15104" width="9.140625" style="746"/>
    <col min="15105" max="15105" width="6.140625" style="746" customWidth="1"/>
    <col min="15106" max="15106" width="46.5703125" style="746" customWidth="1"/>
    <col min="15107" max="15107" width="12.28515625" style="746" customWidth="1"/>
    <col min="15108" max="15108" width="13.85546875" style="746" customWidth="1"/>
    <col min="15109" max="15109" width="16" style="746" customWidth="1"/>
    <col min="15110" max="15110" width="13" style="746" customWidth="1"/>
    <col min="15111" max="15111" width="13.42578125" style="746" customWidth="1"/>
    <col min="15112" max="15112" width="13.85546875" style="746" customWidth="1"/>
    <col min="15113" max="15113" width="13.5703125" style="746" customWidth="1"/>
    <col min="15114" max="15114" width="13.7109375" style="746" customWidth="1"/>
    <col min="15115" max="15115" width="13.140625" style="746" customWidth="1"/>
    <col min="15116" max="15116" width="13.5703125" style="746" customWidth="1"/>
    <col min="15117" max="15117" width="13.140625" style="746" customWidth="1"/>
    <col min="15118" max="15118" width="12.7109375" style="746" customWidth="1"/>
    <col min="15119" max="15119" width="15.5703125" style="746" customWidth="1"/>
    <col min="15120" max="15120" width="10.5703125" style="746" customWidth="1"/>
    <col min="15121" max="15121" width="19.28515625" style="746" customWidth="1"/>
    <col min="15122" max="15360" width="9.140625" style="746"/>
    <col min="15361" max="15361" width="6.140625" style="746" customWidth="1"/>
    <col min="15362" max="15362" width="46.5703125" style="746" customWidth="1"/>
    <col min="15363" max="15363" width="12.28515625" style="746" customWidth="1"/>
    <col min="15364" max="15364" width="13.85546875" style="746" customWidth="1"/>
    <col min="15365" max="15365" width="16" style="746" customWidth="1"/>
    <col min="15366" max="15366" width="13" style="746" customWidth="1"/>
    <col min="15367" max="15367" width="13.42578125" style="746" customWidth="1"/>
    <col min="15368" max="15368" width="13.85546875" style="746" customWidth="1"/>
    <col min="15369" max="15369" width="13.5703125" style="746" customWidth="1"/>
    <col min="15370" max="15370" width="13.7109375" style="746" customWidth="1"/>
    <col min="15371" max="15371" width="13.140625" style="746" customWidth="1"/>
    <col min="15372" max="15372" width="13.5703125" style="746" customWidth="1"/>
    <col min="15373" max="15373" width="13.140625" style="746" customWidth="1"/>
    <col min="15374" max="15374" width="12.7109375" style="746" customWidth="1"/>
    <col min="15375" max="15375" width="15.5703125" style="746" customWidth="1"/>
    <col min="15376" max="15376" width="10.5703125" style="746" customWidth="1"/>
    <col min="15377" max="15377" width="19.28515625" style="746" customWidth="1"/>
    <col min="15378" max="15616" width="9.140625" style="746"/>
    <col min="15617" max="15617" width="6.140625" style="746" customWidth="1"/>
    <col min="15618" max="15618" width="46.5703125" style="746" customWidth="1"/>
    <col min="15619" max="15619" width="12.28515625" style="746" customWidth="1"/>
    <col min="15620" max="15620" width="13.85546875" style="746" customWidth="1"/>
    <col min="15621" max="15621" width="16" style="746" customWidth="1"/>
    <col min="15622" max="15622" width="13" style="746" customWidth="1"/>
    <col min="15623" max="15623" width="13.42578125" style="746" customWidth="1"/>
    <col min="15624" max="15624" width="13.85546875" style="746" customWidth="1"/>
    <col min="15625" max="15625" width="13.5703125" style="746" customWidth="1"/>
    <col min="15626" max="15626" width="13.7109375" style="746" customWidth="1"/>
    <col min="15627" max="15627" width="13.140625" style="746" customWidth="1"/>
    <col min="15628" max="15628" width="13.5703125" style="746" customWidth="1"/>
    <col min="15629" max="15629" width="13.140625" style="746" customWidth="1"/>
    <col min="15630" max="15630" width="12.7109375" style="746" customWidth="1"/>
    <col min="15631" max="15631" width="15.5703125" style="746" customWidth="1"/>
    <col min="15632" max="15632" width="10.5703125" style="746" customWidth="1"/>
    <col min="15633" max="15633" width="19.28515625" style="746" customWidth="1"/>
    <col min="15634" max="15872" width="9.140625" style="746"/>
    <col min="15873" max="15873" width="6.140625" style="746" customWidth="1"/>
    <col min="15874" max="15874" width="46.5703125" style="746" customWidth="1"/>
    <col min="15875" max="15875" width="12.28515625" style="746" customWidth="1"/>
    <col min="15876" max="15876" width="13.85546875" style="746" customWidth="1"/>
    <col min="15877" max="15877" width="16" style="746" customWidth="1"/>
    <col min="15878" max="15878" width="13" style="746" customWidth="1"/>
    <col min="15879" max="15879" width="13.42578125" style="746" customWidth="1"/>
    <col min="15880" max="15880" width="13.85546875" style="746" customWidth="1"/>
    <col min="15881" max="15881" width="13.5703125" style="746" customWidth="1"/>
    <col min="15882" max="15882" width="13.7109375" style="746" customWidth="1"/>
    <col min="15883" max="15883" width="13.140625" style="746" customWidth="1"/>
    <col min="15884" max="15884" width="13.5703125" style="746" customWidth="1"/>
    <col min="15885" max="15885" width="13.140625" style="746" customWidth="1"/>
    <col min="15886" max="15886" width="12.7109375" style="746" customWidth="1"/>
    <col min="15887" max="15887" width="15.5703125" style="746" customWidth="1"/>
    <col min="15888" max="15888" width="10.5703125" style="746" customWidth="1"/>
    <col min="15889" max="15889" width="19.28515625" style="746" customWidth="1"/>
    <col min="15890" max="16128" width="9.140625" style="746"/>
    <col min="16129" max="16129" width="6.140625" style="746" customWidth="1"/>
    <col min="16130" max="16130" width="46.5703125" style="746" customWidth="1"/>
    <col min="16131" max="16131" width="12.28515625" style="746" customWidth="1"/>
    <col min="16132" max="16132" width="13.85546875" style="746" customWidth="1"/>
    <col min="16133" max="16133" width="16" style="746" customWidth="1"/>
    <col min="16134" max="16134" width="13" style="746" customWidth="1"/>
    <col min="16135" max="16135" width="13.42578125" style="746" customWidth="1"/>
    <col min="16136" max="16136" width="13.85546875" style="746" customWidth="1"/>
    <col min="16137" max="16137" width="13.5703125" style="746" customWidth="1"/>
    <col min="16138" max="16138" width="13.7109375" style="746" customWidth="1"/>
    <col min="16139" max="16139" width="13.140625" style="746" customWidth="1"/>
    <col min="16140" max="16140" width="13.5703125" style="746" customWidth="1"/>
    <col min="16141" max="16141" width="13.140625" style="746" customWidth="1"/>
    <col min="16142" max="16142" width="12.7109375" style="746" customWidth="1"/>
    <col min="16143" max="16143" width="15.5703125" style="746" customWidth="1"/>
    <col min="16144" max="16144" width="10.5703125" style="746" customWidth="1"/>
    <col min="16145" max="16145" width="19.28515625" style="746" customWidth="1"/>
    <col min="16146" max="16384" width="9.140625" style="746"/>
  </cols>
  <sheetData>
    <row r="1" spans="1:16" ht="15" customHeight="1">
      <c r="A1" s="744"/>
    </row>
    <row r="2" spans="1:16" ht="15" customHeight="1" thickBot="1">
      <c r="A2" s="747" t="s">
        <v>179</v>
      </c>
    </row>
    <row r="3" spans="1:16" ht="15" customHeight="1" thickTop="1">
      <c r="A3" s="748" t="s">
        <v>167</v>
      </c>
      <c r="B3" s="749"/>
      <c r="C3" s="749"/>
      <c r="D3" s="749"/>
      <c r="E3" s="749"/>
      <c r="F3" s="749"/>
      <c r="G3" s="749"/>
      <c r="H3" s="749"/>
      <c r="I3" s="749"/>
      <c r="J3" s="749"/>
      <c r="K3" s="750"/>
      <c r="L3" s="751"/>
      <c r="M3" s="752"/>
      <c r="N3" s="752"/>
      <c r="O3" s="753"/>
      <c r="P3" s="754"/>
    </row>
    <row r="4" spans="1:16" ht="15" customHeight="1">
      <c r="A4" s="755" t="s">
        <v>515</v>
      </c>
      <c r="B4" s="756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8"/>
      <c r="P4" s="759"/>
    </row>
    <row r="5" spans="1:16" ht="15" customHeight="1">
      <c r="A5" s="760"/>
      <c r="B5" s="756"/>
      <c r="C5" s="761"/>
      <c r="D5" s="762" t="s">
        <v>39</v>
      </c>
      <c r="E5" s="762" t="s">
        <v>37</v>
      </c>
      <c r="F5" s="763"/>
      <c r="G5" s="763"/>
      <c r="H5" s="763"/>
      <c r="I5" s="763"/>
      <c r="J5" s="763"/>
      <c r="K5" s="764"/>
      <c r="L5" s="763"/>
      <c r="M5" s="763"/>
      <c r="N5" s="765" t="s">
        <v>599</v>
      </c>
      <c r="O5" s="766"/>
      <c r="P5" s="767"/>
    </row>
    <row r="6" spans="1:16" ht="15" customHeight="1">
      <c r="A6" s="768"/>
      <c r="B6" s="769"/>
      <c r="C6" s="770" t="s">
        <v>157</v>
      </c>
      <c r="D6" s="771"/>
      <c r="E6" s="772"/>
      <c r="F6" s="773"/>
      <c r="G6" s="773"/>
      <c r="H6" s="773"/>
      <c r="I6" s="773"/>
      <c r="J6" s="773"/>
      <c r="K6" s="773"/>
      <c r="L6" s="773"/>
      <c r="M6" s="773"/>
      <c r="N6" s="774" t="s">
        <v>175</v>
      </c>
      <c r="O6" s="775"/>
      <c r="P6" s="767"/>
    </row>
    <row r="7" spans="1:16" ht="15" customHeight="1">
      <c r="A7" s="776"/>
      <c r="B7" s="777"/>
      <c r="C7" s="778"/>
      <c r="D7" s="779"/>
      <c r="E7" s="780"/>
      <c r="F7" s="781"/>
      <c r="G7" s="781"/>
      <c r="H7" s="781"/>
      <c r="I7" s="781"/>
      <c r="J7" s="781"/>
      <c r="K7" s="781"/>
      <c r="L7" s="781"/>
      <c r="M7" s="781"/>
      <c r="N7" s="782" t="s">
        <v>166</v>
      </c>
      <c r="O7" s="775"/>
      <c r="P7" s="767"/>
    </row>
    <row r="8" spans="1:16" ht="15" customHeight="1">
      <c r="A8" s="1452" t="s">
        <v>516</v>
      </c>
      <c r="B8" s="1453"/>
      <c r="C8" s="783">
        <v>0.15</v>
      </c>
      <c r="D8" s="784">
        <v>0.15</v>
      </c>
      <c r="E8" s="784">
        <v>0.1</v>
      </c>
      <c r="F8" s="784">
        <v>0.1</v>
      </c>
      <c r="G8" s="784">
        <v>0.1</v>
      </c>
      <c r="H8" s="784">
        <v>0.1</v>
      </c>
      <c r="I8" s="784">
        <v>0.1</v>
      </c>
      <c r="J8" s="784">
        <v>0.1</v>
      </c>
      <c r="K8" s="784">
        <v>0.05</v>
      </c>
      <c r="L8" s="784">
        <v>0.05</v>
      </c>
      <c r="M8" s="784">
        <v>0</v>
      </c>
      <c r="N8" s="785">
        <v>0</v>
      </c>
      <c r="O8" s="786">
        <f>SUM(C8:N8)</f>
        <v>1</v>
      </c>
      <c r="P8" s="767"/>
    </row>
    <row r="9" spans="1:16" ht="15" customHeight="1">
      <c r="A9" s="1452" t="s">
        <v>517</v>
      </c>
      <c r="B9" s="1453"/>
      <c r="C9" s="783">
        <v>0.1</v>
      </c>
      <c r="D9" s="784">
        <v>0.1</v>
      </c>
      <c r="E9" s="784">
        <v>0.1</v>
      </c>
      <c r="F9" s="784">
        <v>0.1</v>
      </c>
      <c r="G9" s="784">
        <v>0.1</v>
      </c>
      <c r="H9" s="784">
        <v>0.1</v>
      </c>
      <c r="I9" s="784">
        <v>0.1</v>
      </c>
      <c r="J9" s="784">
        <v>0.1</v>
      </c>
      <c r="K9" s="784">
        <v>0.05</v>
      </c>
      <c r="L9" s="784">
        <v>0.05</v>
      </c>
      <c r="M9" s="784">
        <v>0.05</v>
      </c>
      <c r="N9" s="784">
        <v>0.05</v>
      </c>
      <c r="O9" s="787">
        <f>SUM(C9:N9)</f>
        <v>1</v>
      </c>
      <c r="P9" s="788"/>
    </row>
    <row r="10" spans="1:16" ht="15" customHeight="1" thickBot="1">
      <c r="A10" s="1454" t="s">
        <v>518</v>
      </c>
      <c r="B10" s="1455"/>
      <c r="C10" s="789">
        <v>0.09</v>
      </c>
      <c r="D10" s="790">
        <v>0.09</v>
      </c>
      <c r="E10" s="791">
        <v>8.5000000000000006E-2</v>
      </c>
      <c r="F10" s="791">
        <v>8.2000000000000003E-2</v>
      </c>
      <c r="G10" s="791">
        <v>8.2000000000000003E-2</v>
      </c>
      <c r="H10" s="791">
        <v>8.2000000000000003E-2</v>
      </c>
      <c r="I10" s="791">
        <v>8.2000000000000003E-2</v>
      </c>
      <c r="J10" s="791">
        <v>0.08</v>
      </c>
      <c r="K10" s="791">
        <v>0.08</v>
      </c>
      <c r="L10" s="791">
        <v>0.08</v>
      </c>
      <c r="M10" s="791">
        <v>8.2000000000000003E-2</v>
      </c>
      <c r="N10" s="792">
        <v>8.5000000000000006E-2</v>
      </c>
      <c r="O10" s="793">
        <f>SUM(C10:N10)</f>
        <v>0.99999999999999978</v>
      </c>
      <c r="P10" s="754"/>
    </row>
    <row r="11" spans="1:16" ht="15" customHeight="1">
      <c r="A11" s="794" t="s">
        <v>39</v>
      </c>
      <c r="B11" s="795" t="s">
        <v>89</v>
      </c>
      <c r="C11" s="795" t="s">
        <v>90</v>
      </c>
      <c r="D11" s="795" t="s">
        <v>91</v>
      </c>
      <c r="E11" s="795" t="s">
        <v>92</v>
      </c>
      <c r="F11" s="795" t="s">
        <v>93</v>
      </c>
      <c r="G11" s="795" t="s">
        <v>94</v>
      </c>
      <c r="H11" s="795" t="s">
        <v>95</v>
      </c>
      <c r="I11" s="795" t="s">
        <v>96</v>
      </c>
      <c r="J11" s="795" t="s">
        <v>97</v>
      </c>
      <c r="K11" s="795" t="s">
        <v>98</v>
      </c>
      <c r="L11" s="795" t="s">
        <v>99</v>
      </c>
      <c r="M11" s="795" t="s">
        <v>100</v>
      </c>
      <c r="N11" s="796" t="s">
        <v>101</v>
      </c>
      <c r="O11" s="797" t="s">
        <v>76</v>
      </c>
      <c r="P11" s="798"/>
    </row>
    <row r="12" spans="1:16" ht="15" customHeight="1">
      <c r="A12" s="947">
        <v>1</v>
      </c>
      <c r="B12" s="838" t="s">
        <v>519</v>
      </c>
      <c r="C12" s="799"/>
      <c r="D12" s="799"/>
      <c r="E12" s="799"/>
      <c r="F12" s="799"/>
      <c r="G12" s="799"/>
      <c r="H12" s="799"/>
      <c r="I12" s="799"/>
      <c r="J12" s="799"/>
      <c r="K12" s="799"/>
      <c r="L12" s="799"/>
      <c r="M12" s="799"/>
      <c r="N12" s="799"/>
      <c r="O12" s="800"/>
      <c r="P12" s="801"/>
    </row>
    <row r="13" spans="1:16" ht="15" customHeight="1">
      <c r="A13" s="948">
        <v>600</v>
      </c>
      <c r="B13" s="803" t="s">
        <v>40</v>
      </c>
      <c r="C13" s="949">
        <f>'P2. Buxheti Cash flow Viti2020'!$G13*'P10. Cash Flow 2020'!C10</f>
        <v>0</v>
      </c>
      <c r="D13" s="949">
        <f>'P2. Buxheti Cash flow Viti2020'!$G13*'P10. Cash Flow 2020'!D10</f>
        <v>0</v>
      </c>
      <c r="E13" s="949">
        <f>'P2. Buxheti Cash flow Viti2020'!$G13*'P10. Cash Flow 2020'!E10</f>
        <v>0</v>
      </c>
      <c r="F13" s="949">
        <f>'P2. Buxheti Cash flow Viti2020'!$G13*'P10. Cash Flow 2020'!F10</f>
        <v>0</v>
      </c>
      <c r="G13" s="949">
        <f>'P2. Buxheti Cash flow Viti2020'!$G13*'P10. Cash Flow 2020'!G10</f>
        <v>0</v>
      </c>
      <c r="H13" s="949">
        <f>'P2. Buxheti Cash flow Viti2020'!$G13*'P10. Cash Flow 2020'!H10</f>
        <v>0</v>
      </c>
      <c r="I13" s="949">
        <f>'P2. Buxheti Cash flow Viti2020'!$G13*'P10. Cash Flow 2020'!I10</f>
        <v>0</v>
      </c>
      <c r="J13" s="949">
        <f>'P2. Buxheti Cash flow Viti2020'!$G13*'P10. Cash Flow 2020'!J10</f>
        <v>0</v>
      </c>
      <c r="K13" s="949">
        <f>'P2. Buxheti Cash flow Viti2020'!$G13*'P10. Cash Flow 2020'!K10</f>
        <v>0</v>
      </c>
      <c r="L13" s="949">
        <f>'P2. Buxheti Cash flow Viti2020'!$G13*'P10. Cash Flow 2020'!L10</f>
        <v>0</v>
      </c>
      <c r="M13" s="949">
        <f>'P2. Buxheti Cash flow Viti2020'!$G13*'P10. Cash Flow 2020'!M10</f>
        <v>0</v>
      </c>
      <c r="N13" s="949">
        <f>'P2. Buxheti Cash flow Viti2020'!$G13*'P10. Cash Flow 2020'!N10</f>
        <v>0</v>
      </c>
      <c r="O13" s="950">
        <f>SUM(C13:N13)</f>
        <v>0</v>
      </c>
      <c r="P13" s="805"/>
    </row>
    <row r="14" spans="1:16" ht="15" customHeight="1">
      <c r="A14" s="951">
        <v>601</v>
      </c>
      <c r="B14" s="807" t="s">
        <v>81</v>
      </c>
      <c r="C14" s="945">
        <f>'P2. Buxheti Cash flow Viti2020'!$H13*'P10. Cash Flow 2020'!C10</f>
        <v>0</v>
      </c>
      <c r="D14" s="945">
        <f>'P2. Buxheti Cash flow Viti2020'!$H13*'P10. Cash Flow 2020'!D10</f>
        <v>0</v>
      </c>
      <c r="E14" s="945">
        <f>'P2. Buxheti Cash flow Viti2020'!$H13*'P10. Cash Flow 2020'!E10</f>
        <v>0</v>
      </c>
      <c r="F14" s="945">
        <f>'P2. Buxheti Cash flow Viti2020'!$H13*'P10. Cash Flow 2020'!F10</f>
        <v>0</v>
      </c>
      <c r="G14" s="945">
        <f>'P2. Buxheti Cash flow Viti2020'!$H13*'P10. Cash Flow 2020'!G10</f>
        <v>0</v>
      </c>
      <c r="H14" s="945">
        <f>'P2. Buxheti Cash flow Viti2020'!$H13*'P10. Cash Flow 2020'!H10</f>
        <v>0</v>
      </c>
      <c r="I14" s="945">
        <f>'P2. Buxheti Cash flow Viti2020'!$H13*'P10. Cash Flow 2020'!I10</f>
        <v>0</v>
      </c>
      <c r="J14" s="945">
        <f>'P2. Buxheti Cash flow Viti2020'!$H13*'P10. Cash Flow 2020'!J10</f>
        <v>0</v>
      </c>
      <c r="K14" s="945">
        <f>'P2. Buxheti Cash flow Viti2020'!$H13*'P10. Cash Flow 2020'!K10</f>
        <v>0</v>
      </c>
      <c r="L14" s="945">
        <f>'P2. Buxheti Cash flow Viti2020'!$H13*'P10. Cash Flow 2020'!L10</f>
        <v>0</v>
      </c>
      <c r="M14" s="945">
        <f>'P2. Buxheti Cash flow Viti2020'!$H13*'P10. Cash Flow 2020'!M10</f>
        <v>0</v>
      </c>
      <c r="N14" s="945">
        <f>'P2. Buxheti Cash flow Viti2020'!$H13*'P10. Cash Flow 2020'!N10</f>
        <v>0</v>
      </c>
      <c r="O14" s="952">
        <f t="shared" ref="O14:O23" si="0">SUM(C14:N14)</f>
        <v>0</v>
      </c>
      <c r="P14" s="805"/>
    </row>
    <row r="15" spans="1:16" ht="15" customHeight="1">
      <c r="A15" s="951">
        <v>602</v>
      </c>
      <c r="B15" s="807" t="s">
        <v>102</v>
      </c>
      <c r="C15" s="945">
        <f>'P2. Buxheti Cash flow Viti2020'!$I13*'P10. Cash Flow 2020'!C9</f>
        <v>0</v>
      </c>
      <c r="D15" s="945">
        <f>'P2. Buxheti Cash flow Viti2020'!$I13*'P10. Cash Flow 2020'!D9</f>
        <v>0</v>
      </c>
      <c r="E15" s="945">
        <f>'P2. Buxheti Cash flow Viti2020'!$I13*'P10. Cash Flow 2020'!E9</f>
        <v>0</v>
      </c>
      <c r="F15" s="945">
        <f>'P2. Buxheti Cash flow Viti2020'!$I13*'P10. Cash Flow 2020'!F9</f>
        <v>0</v>
      </c>
      <c r="G15" s="945">
        <f>'P2. Buxheti Cash flow Viti2020'!$I13*'P10. Cash Flow 2020'!G9</f>
        <v>0</v>
      </c>
      <c r="H15" s="945">
        <f>'P2. Buxheti Cash flow Viti2020'!$I13*'P10. Cash Flow 2020'!H9</f>
        <v>0</v>
      </c>
      <c r="I15" s="945">
        <f>'P2. Buxheti Cash flow Viti2020'!$I13*'P10. Cash Flow 2020'!I9</f>
        <v>0</v>
      </c>
      <c r="J15" s="945">
        <f>'P2. Buxheti Cash flow Viti2020'!$I13*'P10. Cash Flow 2020'!J9</f>
        <v>0</v>
      </c>
      <c r="K15" s="945">
        <f>'P2. Buxheti Cash flow Viti2020'!$I13*'P10. Cash Flow 2020'!K9</f>
        <v>0</v>
      </c>
      <c r="L15" s="945">
        <f>'P2. Buxheti Cash flow Viti2020'!$I13*'P10. Cash Flow 2020'!L9</f>
        <v>0</v>
      </c>
      <c r="M15" s="945">
        <f>'P2. Buxheti Cash flow Viti2020'!$I13*'P10. Cash Flow 2020'!M9</f>
        <v>0</v>
      </c>
      <c r="N15" s="945">
        <f>'P2. Buxheti Cash flow Viti2020'!$I13*'P10. Cash Flow 2020'!N9</f>
        <v>0</v>
      </c>
      <c r="O15" s="952">
        <f t="shared" si="0"/>
        <v>0</v>
      </c>
      <c r="P15" s="805"/>
    </row>
    <row r="16" spans="1:16" ht="15" customHeight="1">
      <c r="A16" s="951">
        <v>603</v>
      </c>
      <c r="B16" s="807" t="s">
        <v>46</v>
      </c>
      <c r="C16" s="945">
        <f>'P2. Buxheti Cash flow Viti2020'!$J13*'P10. Cash Flow 2020'!C9</f>
        <v>0</v>
      </c>
      <c r="D16" s="945">
        <f>'P2. Buxheti Cash flow Viti2020'!$J13*'P10. Cash Flow 2020'!D9</f>
        <v>0</v>
      </c>
      <c r="E16" s="945">
        <f>'P2. Buxheti Cash flow Viti2020'!$J13*'P10. Cash Flow 2020'!E9</f>
        <v>0</v>
      </c>
      <c r="F16" s="945">
        <f>'P2. Buxheti Cash flow Viti2020'!$J13*'P10. Cash Flow 2020'!F9</f>
        <v>0</v>
      </c>
      <c r="G16" s="945">
        <f>'P2. Buxheti Cash flow Viti2020'!$J13*'P10. Cash Flow 2020'!G9</f>
        <v>0</v>
      </c>
      <c r="H16" s="945">
        <f>'P2. Buxheti Cash flow Viti2020'!$J13*'P10. Cash Flow 2020'!H9</f>
        <v>0</v>
      </c>
      <c r="I16" s="945">
        <f>'P2. Buxheti Cash flow Viti2020'!$J13*'P10. Cash Flow 2020'!I9</f>
        <v>0</v>
      </c>
      <c r="J16" s="945">
        <f>'P2. Buxheti Cash flow Viti2020'!$J13*'P10. Cash Flow 2020'!J9</f>
        <v>0</v>
      </c>
      <c r="K16" s="945">
        <f>'P2. Buxheti Cash flow Viti2020'!$J13*'P10. Cash Flow 2020'!K9</f>
        <v>0</v>
      </c>
      <c r="L16" s="945">
        <f>'P2. Buxheti Cash flow Viti2020'!$J13*'P10. Cash Flow 2020'!L9</f>
        <v>0</v>
      </c>
      <c r="M16" s="945">
        <f>'P2. Buxheti Cash flow Viti2020'!$J13*'P10. Cash Flow 2020'!M9</f>
        <v>0</v>
      </c>
      <c r="N16" s="945">
        <f>'P2. Buxheti Cash flow Viti2020'!$J13*'P10. Cash Flow 2020'!N9</f>
        <v>0</v>
      </c>
      <c r="O16" s="952">
        <f t="shared" si="0"/>
        <v>0</v>
      </c>
      <c r="P16" s="805"/>
    </row>
    <row r="17" spans="1:17" ht="15" customHeight="1">
      <c r="A17" s="951">
        <v>604</v>
      </c>
      <c r="B17" s="807" t="s">
        <v>82</v>
      </c>
      <c r="C17" s="945">
        <f>'P2. Buxheti Cash flow Viti2020'!$K13*'P10. Cash Flow 2020'!C9</f>
        <v>0</v>
      </c>
      <c r="D17" s="945">
        <f>'P2. Buxheti Cash flow Viti2020'!$K13*'P10. Cash Flow 2020'!D9</f>
        <v>0</v>
      </c>
      <c r="E17" s="945">
        <f>'P2. Buxheti Cash flow Viti2020'!$K13*'P10. Cash Flow 2020'!E9</f>
        <v>0</v>
      </c>
      <c r="F17" s="945">
        <f>'P2. Buxheti Cash flow Viti2020'!$K13*'P10. Cash Flow 2020'!F9</f>
        <v>0</v>
      </c>
      <c r="G17" s="945">
        <f>'P2. Buxheti Cash flow Viti2020'!$K13*'P10. Cash Flow 2020'!G9</f>
        <v>0</v>
      </c>
      <c r="H17" s="945">
        <f>'P2. Buxheti Cash flow Viti2020'!$K13*'P10. Cash Flow 2020'!H9</f>
        <v>0</v>
      </c>
      <c r="I17" s="945">
        <f>'P2. Buxheti Cash flow Viti2020'!$K13*'P10. Cash Flow 2020'!I9</f>
        <v>0</v>
      </c>
      <c r="J17" s="945">
        <f>'P2. Buxheti Cash flow Viti2020'!$K13*'P10. Cash Flow 2020'!J9</f>
        <v>0</v>
      </c>
      <c r="K17" s="945">
        <f>'P2. Buxheti Cash flow Viti2020'!$K13*'P10. Cash Flow 2020'!K9</f>
        <v>0</v>
      </c>
      <c r="L17" s="945">
        <f>'P2. Buxheti Cash flow Viti2020'!$K13*'P10. Cash Flow 2020'!L9</f>
        <v>0</v>
      </c>
      <c r="M17" s="945">
        <f>'P2. Buxheti Cash flow Viti2020'!$K13*'P10. Cash Flow 2020'!M9</f>
        <v>0</v>
      </c>
      <c r="N17" s="945">
        <f>'P2. Buxheti Cash flow Viti2020'!$K13*'P10. Cash Flow 2020'!N9</f>
        <v>0</v>
      </c>
      <c r="O17" s="952">
        <f t="shared" si="0"/>
        <v>0</v>
      </c>
      <c r="P17" s="805"/>
    </row>
    <row r="18" spans="1:17" ht="15" customHeight="1">
      <c r="A18" s="951">
        <v>605</v>
      </c>
      <c r="B18" s="807" t="s">
        <v>83</v>
      </c>
      <c r="C18" s="945">
        <f>'P2. Buxheti Cash flow Viti2020'!$L13*'P10. Cash Flow 2020'!C9</f>
        <v>0</v>
      </c>
      <c r="D18" s="945">
        <f>'P2. Buxheti Cash flow Viti2020'!$L13*'P10. Cash Flow 2020'!D9</f>
        <v>0</v>
      </c>
      <c r="E18" s="945">
        <f>'P2. Buxheti Cash flow Viti2020'!$L13*'P10. Cash Flow 2020'!E9</f>
        <v>0</v>
      </c>
      <c r="F18" s="945">
        <f>'P2. Buxheti Cash flow Viti2020'!$L13*'P10. Cash Flow 2020'!F9</f>
        <v>0</v>
      </c>
      <c r="G18" s="945">
        <f>'P2. Buxheti Cash flow Viti2020'!$L13*'P10. Cash Flow 2020'!G9</f>
        <v>0</v>
      </c>
      <c r="H18" s="945">
        <f>'P2. Buxheti Cash flow Viti2020'!$L13*'P10. Cash Flow 2020'!H9</f>
        <v>0</v>
      </c>
      <c r="I18" s="945">
        <f>'P2. Buxheti Cash flow Viti2020'!$L13*'P10. Cash Flow 2020'!I9</f>
        <v>0</v>
      </c>
      <c r="J18" s="945">
        <f>'P2. Buxheti Cash flow Viti2020'!$L13*'P10. Cash Flow 2020'!J9</f>
        <v>0</v>
      </c>
      <c r="K18" s="945">
        <f>'P2. Buxheti Cash flow Viti2020'!$L13*'P10. Cash Flow 2020'!K9</f>
        <v>0</v>
      </c>
      <c r="L18" s="945">
        <f>'P2. Buxheti Cash flow Viti2020'!$L13*'P10. Cash Flow 2020'!L9</f>
        <v>0</v>
      </c>
      <c r="M18" s="945">
        <f>'P2. Buxheti Cash flow Viti2020'!$L13*'P10. Cash Flow 2020'!M9</f>
        <v>0</v>
      </c>
      <c r="N18" s="945">
        <f>'P2. Buxheti Cash flow Viti2020'!$L13*'P10. Cash Flow 2020'!N9</f>
        <v>0</v>
      </c>
      <c r="O18" s="952">
        <f t="shared" si="0"/>
        <v>0</v>
      </c>
      <c r="P18" s="805"/>
    </row>
    <row r="19" spans="1:17" ht="15" customHeight="1">
      <c r="A19" s="951">
        <v>606</v>
      </c>
      <c r="B19" s="807" t="s">
        <v>84</v>
      </c>
      <c r="C19" s="945">
        <f>'P2. Buxheti Cash flow Viti2020'!$M13*'P10. Cash Flow 2020'!C9</f>
        <v>0</v>
      </c>
      <c r="D19" s="945">
        <f>'P2. Buxheti Cash flow Viti2020'!$M13*'P10. Cash Flow 2020'!D9</f>
        <v>0</v>
      </c>
      <c r="E19" s="945">
        <f>'P2. Buxheti Cash flow Viti2020'!$M13*'P10. Cash Flow 2020'!E9</f>
        <v>0</v>
      </c>
      <c r="F19" s="945">
        <f>'P2. Buxheti Cash flow Viti2020'!$M13*'P10. Cash Flow 2020'!F9</f>
        <v>0</v>
      </c>
      <c r="G19" s="945">
        <f>'P2. Buxheti Cash flow Viti2020'!$M13*'P10. Cash Flow 2020'!G9</f>
        <v>0</v>
      </c>
      <c r="H19" s="945">
        <f>'P2. Buxheti Cash flow Viti2020'!$M13*'P10. Cash Flow 2020'!H9</f>
        <v>0</v>
      </c>
      <c r="I19" s="945">
        <f>'P2. Buxheti Cash flow Viti2020'!$M13*'P10. Cash Flow 2020'!I9</f>
        <v>0</v>
      </c>
      <c r="J19" s="945">
        <f>'P2. Buxheti Cash flow Viti2020'!$M13*'P10. Cash Flow 2020'!J9</f>
        <v>0</v>
      </c>
      <c r="K19" s="945">
        <f>'P2. Buxheti Cash flow Viti2020'!$M13*'P10. Cash Flow 2020'!K9</f>
        <v>0</v>
      </c>
      <c r="L19" s="945">
        <f>'P2. Buxheti Cash flow Viti2020'!$M13*'P10. Cash Flow 2020'!L9</f>
        <v>0</v>
      </c>
      <c r="M19" s="945">
        <f>'P2. Buxheti Cash flow Viti2020'!$M13*'P10. Cash Flow 2020'!M9</f>
        <v>0</v>
      </c>
      <c r="N19" s="945">
        <f>'P2. Buxheti Cash flow Viti2020'!$M13*'P10. Cash Flow 2020'!N9</f>
        <v>0</v>
      </c>
      <c r="O19" s="952">
        <f t="shared" si="0"/>
        <v>0</v>
      </c>
      <c r="P19" s="805"/>
    </row>
    <row r="20" spans="1:17" ht="15" customHeight="1">
      <c r="A20" s="951">
        <v>230</v>
      </c>
      <c r="B20" s="807" t="s">
        <v>86</v>
      </c>
      <c r="C20" s="945">
        <f>'P2. Buxheti Cash flow Viti2020'!$N13*'P10. Cash Flow 2020'!C8</f>
        <v>0</v>
      </c>
      <c r="D20" s="945">
        <f>'P2. Buxheti Cash flow Viti2020'!$N13*'P10. Cash Flow 2020'!D8</f>
        <v>0</v>
      </c>
      <c r="E20" s="945">
        <f>'P2. Buxheti Cash flow Viti2020'!$N13*'P10. Cash Flow 2020'!E8</f>
        <v>0</v>
      </c>
      <c r="F20" s="945">
        <f>'P2. Buxheti Cash flow Viti2020'!$N13*'P10. Cash Flow 2020'!F8</f>
        <v>0</v>
      </c>
      <c r="G20" s="945">
        <f>'P2. Buxheti Cash flow Viti2020'!$N13*'P10. Cash Flow 2020'!G8</f>
        <v>0</v>
      </c>
      <c r="H20" s="945">
        <f>'P2. Buxheti Cash flow Viti2020'!$N13*'P10. Cash Flow 2020'!H8</f>
        <v>0</v>
      </c>
      <c r="I20" s="945">
        <f>'P2. Buxheti Cash flow Viti2020'!$N13*'P10. Cash Flow 2020'!I8</f>
        <v>0</v>
      </c>
      <c r="J20" s="945">
        <f>'P2. Buxheti Cash flow Viti2020'!$N13*'P10. Cash Flow 2020'!J8</f>
        <v>0</v>
      </c>
      <c r="K20" s="945">
        <f>'P2. Buxheti Cash flow Viti2020'!$N13*'P10. Cash Flow 2020'!K8</f>
        <v>0</v>
      </c>
      <c r="L20" s="945">
        <f>'P2. Buxheti Cash flow Viti2020'!$N13*'P10. Cash Flow 2020'!L8</f>
        <v>0</v>
      </c>
      <c r="M20" s="945">
        <f>'P2. Buxheti Cash flow Viti2020'!$N13*'P10. Cash Flow 2020'!M8</f>
        <v>0</v>
      </c>
      <c r="N20" s="945">
        <f>'P2. Buxheti Cash flow Viti2020'!$N13*'P10. Cash Flow 2020'!N8</f>
        <v>0</v>
      </c>
      <c r="O20" s="952">
        <f t="shared" si="0"/>
        <v>0</v>
      </c>
      <c r="P20" s="805"/>
    </row>
    <row r="21" spans="1:17" ht="15" customHeight="1">
      <c r="A21" s="951">
        <v>231</v>
      </c>
      <c r="B21" s="807" t="s">
        <v>85</v>
      </c>
      <c r="C21" s="945">
        <f>'P2. Buxheti Cash flow Viti2020'!$O13*'P10. Cash Flow 2020'!C8</f>
        <v>0</v>
      </c>
      <c r="D21" s="945">
        <f>'P2. Buxheti Cash flow Viti2020'!$O13*'P10. Cash Flow 2020'!D8</f>
        <v>0</v>
      </c>
      <c r="E21" s="945">
        <f>'P2. Buxheti Cash flow Viti2020'!$O13*'P10. Cash Flow 2020'!E8</f>
        <v>0</v>
      </c>
      <c r="F21" s="945">
        <f>'P2. Buxheti Cash flow Viti2020'!$O13*'P10. Cash Flow 2020'!F8</f>
        <v>0</v>
      </c>
      <c r="G21" s="945">
        <f>'P2. Buxheti Cash flow Viti2020'!$O13*'P10. Cash Flow 2020'!G8</f>
        <v>0</v>
      </c>
      <c r="H21" s="945">
        <f>'P2. Buxheti Cash flow Viti2020'!$O13*'P10. Cash Flow 2020'!H8</f>
        <v>0</v>
      </c>
      <c r="I21" s="945">
        <f>'P2. Buxheti Cash flow Viti2020'!$O13*'P10. Cash Flow 2020'!I8</f>
        <v>0</v>
      </c>
      <c r="J21" s="945">
        <f>'P2. Buxheti Cash flow Viti2020'!$O13*'P10. Cash Flow 2020'!J8</f>
        <v>0</v>
      </c>
      <c r="K21" s="945">
        <f>'P2. Buxheti Cash flow Viti2020'!$O13*'P10. Cash Flow 2020'!K8</f>
        <v>0</v>
      </c>
      <c r="L21" s="945">
        <f>'P2. Buxheti Cash flow Viti2020'!$O13*'P10. Cash Flow 2020'!L8</f>
        <v>0</v>
      </c>
      <c r="M21" s="945">
        <f>'P2. Buxheti Cash flow Viti2020'!$O13*'P10. Cash Flow 2020'!M8</f>
        <v>0</v>
      </c>
      <c r="N21" s="945">
        <f>'P2. Buxheti Cash flow Viti2020'!$O13*'P10. Cash Flow 2020'!N8</f>
        <v>0</v>
      </c>
      <c r="O21" s="952">
        <f t="shared" si="0"/>
        <v>0</v>
      </c>
      <c r="P21" s="805"/>
    </row>
    <row r="22" spans="1:17" ht="15" customHeight="1">
      <c r="A22" s="951">
        <v>230</v>
      </c>
      <c r="B22" s="807" t="s">
        <v>87</v>
      </c>
      <c r="C22" s="946">
        <v>0</v>
      </c>
      <c r="D22" s="946">
        <v>0</v>
      </c>
      <c r="E22" s="946">
        <v>0</v>
      </c>
      <c r="F22" s="946">
        <v>0</v>
      </c>
      <c r="G22" s="946">
        <v>0</v>
      </c>
      <c r="H22" s="946">
        <v>0</v>
      </c>
      <c r="I22" s="946">
        <v>0</v>
      </c>
      <c r="J22" s="946">
        <v>0</v>
      </c>
      <c r="K22" s="946">
        <v>0</v>
      </c>
      <c r="L22" s="946">
        <v>0</v>
      </c>
      <c r="M22" s="946">
        <v>0</v>
      </c>
      <c r="N22" s="946">
        <v>0</v>
      </c>
      <c r="O22" s="952">
        <f t="shared" si="0"/>
        <v>0</v>
      </c>
      <c r="P22" s="805"/>
    </row>
    <row r="23" spans="1:17" ht="15" customHeight="1">
      <c r="A23" s="953">
        <v>231</v>
      </c>
      <c r="B23" s="834" t="s">
        <v>88</v>
      </c>
      <c r="C23" s="954">
        <v>0</v>
      </c>
      <c r="D23" s="954">
        <v>0</v>
      </c>
      <c r="E23" s="954">
        <v>0</v>
      </c>
      <c r="F23" s="954">
        <v>0</v>
      </c>
      <c r="G23" s="954">
        <v>0</v>
      </c>
      <c r="H23" s="954">
        <v>0</v>
      </c>
      <c r="I23" s="954">
        <v>0</v>
      </c>
      <c r="J23" s="954">
        <v>0</v>
      </c>
      <c r="K23" s="954">
        <v>0</v>
      </c>
      <c r="L23" s="954">
        <v>0</v>
      </c>
      <c r="M23" s="954">
        <v>0</v>
      </c>
      <c r="N23" s="954">
        <v>0</v>
      </c>
      <c r="O23" s="955">
        <f t="shared" si="0"/>
        <v>0</v>
      </c>
      <c r="P23" s="809">
        <v>0</v>
      </c>
      <c r="Q23" s="810"/>
    </row>
    <row r="24" spans="1:17" ht="15" customHeight="1" thickBot="1">
      <c r="A24" s="811"/>
      <c r="B24" s="812" t="s">
        <v>176</v>
      </c>
      <c r="C24" s="813">
        <f>SUM(C13:C23)</f>
        <v>0</v>
      </c>
      <c r="D24" s="813">
        <f t="shared" ref="D24:N24" si="1">SUM(D13:D23)</f>
        <v>0</v>
      </c>
      <c r="E24" s="813">
        <f t="shared" si="1"/>
        <v>0</v>
      </c>
      <c r="F24" s="813">
        <f t="shared" si="1"/>
        <v>0</v>
      </c>
      <c r="G24" s="813">
        <f t="shared" si="1"/>
        <v>0</v>
      </c>
      <c r="H24" s="813">
        <f t="shared" si="1"/>
        <v>0</v>
      </c>
      <c r="I24" s="813">
        <f t="shared" si="1"/>
        <v>0</v>
      </c>
      <c r="J24" s="813">
        <f t="shared" si="1"/>
        <v>0</v>
      </c>
      <c r="K24" s="813">
        <f t="shared" si="1"/>
        <v>0</v>
      </c>
      <c r="L24" s="813">
        <f t="shared" si="1"/>
        <v>0</v>
      </c>
      <c r="M24" s="813">
        <f t="shared" si="1"/>
        <v>0</v>
      </c>
      <c r="N24" s="813">
        <f t="shared" si="1"/>
        <v>0</v>
      </c>
      <c r="O24" s="814">
        <f>SUM(O13:O23)</f>
        <v>0</v>
      </c>
      <c r="P24" s="815">
        <v>0</v>
      </c>
    </row>
    <row r="25" spans="1:17" ht="15" customHeight="1">
      <c r="A25" s="816">
        <v>2</v>
      </c>
      <c r="B25" s="817" t="s">
        <v>520</v>
      </c>
      <c r="C25" s="818"/>
      <c r="D25" s="818"/>
      <c r="E25" s="818"/>
      <c r="F25" s="818"/>
      <c r="G25" s="818"/>
      <c r="H25" s="818"/>
      <c r="I25" s="818"/>
      <c r="J25" s="818"/>
      <c r="K25" s="818"/>
      <c r="L25" s="818"/>
      <c r="M25" s="818"/>
      <c r="N25" s="818"/>
      <c r="O25" s="819">
        <v>0</v>
      </c>
      <c r="P25" s="820">
        <v>0</v>
      </c>
    </row>
    <row r="26" spans="1:17" ht="15" customHeight="1">
      <c r="A26" s="948">
        <v>600</v>
      </c>
      <c r="B26" s="803" t="s">
        <v>40</v>
      </c>
      <c r="C26" s="949">
        <f>'P2. Buxheti Cash flow Viti2020'!$G19*'P10. Cash Flow 2020'!C10</f>
        <v>0</v>
      </c>
      <c r="D26" s="949">
        <f>'P2. Buxheti Cash flow Viti2020'!$G19*'P10. Cash Flow 2020'!D10</f>
        <v>0</v>
      </c>
      <c r="E26" s="949">
        <f>'P2. Buxheti Cash flow Viti2020'!$G19*'P10. Cash Flow 2020'!E10</f>
        <v>0</v>
      </c>
      <c r="F26" s="949">
        <f>'P2. Buxheti Cash flow Viti2020'!$G19*'P10. Cash Flow 2020'!F10</f>
        <v>0</v>
      </c>
      <c r="G26" s="949">
        <f>'P2. Buxheti Cash flow Viti2020'!$G19*'P10. Cash Flow 2020'!G10</f>
        <v>0</v>
      </c>
      <c r="H26" s="949">
        <f>'P2. Buxheti Cash flow Viti2020'!$G19*'P10. Cash Flow 2020'!H10</f>
        <v>0</v>
      </c>
      <c r="I26" s="949">
        <f>'P2. Buxheti Cash flow Viti2020'!$G19*'P10. Cash Flow 2020'!I10</f>
        <v>0</v>
      </c>
      <c r="J26" s="949">
        <f>'P2. Buxheti Cash flow Viti2020'!$G19*'P10. Cash Flow 2020'!J10</f>
        <v>0</v>
      </c>
      <c r="K26" s="949">
        <f>'P2. Buxheti Cash flow Viti2020'!$G19*'P10. Cash Flow 2020'!K10</f>
        <v>0</v>
      </c>
      <c r="L26" s="949">
        <f>'P2. Buxheti Cash flow Viti2020'!$G19*'P10. Cash Flow 2020'!L10</f>
        <v>0</v>
      </c>
      <c r="M26" s="949">
        <f>'P2. Buxheti Cash flow Viti2020'!$G19*'P10. Cash Flow 2020'!M10</f>
        <v>0</v>
      </c>
      <c r="N26" s="949">
        <f>'P2. Buxheti Cash flow Viti2020'!$G19*'P10. Cash Flow 2020'!N10</f>
        <v>0</v>
      </c>
      <c r="O26" s="804">
        <f>SUM(C26:N26)</f>
        <v>0</v>
      </c>
      <c r="P26" s="805"/>
    </row>
    <row r="27" spans="1:17" ht="15" customHeight="1">
      <c r="A27" s="951">
        <v>601</v>
      </c>
      <c r="B27" s="821" t="s">
        <v>81</v>
      </c>
      <c r="C27" s="945">
        <f>'P2. Buxheti Cash flow Viti2020'!$H19*'P10. Cash Flow 2020'!C10</f>
        <v>0</v>
      </c>
      <c r="D27" s="945">
        <f>'P2. Buxheti Cash flow Viti2020'!$H19*'P10. Cash Flow 2020'!D10</f>
        <v>0</v>
      </c>
      <c r="E27" s="945">
        <f>'P2. Buxheti Cash flow Viti2020'!$H19*'P10. Cash Flow 2020'!E10</f>
        <v>0</v>
      </c>
      <c r="F27" s="945">
        <f>'P2. Buxheti Cash flow Viti2020'!$H19*'P10. Cash Flow 2020'!F10</f>
        <v>0</v>
      </c>
      <c r="G27" s="945">
        <f>'P2. Buxheti Cash flow Viti2020'!$H19*'P10. Cash Flow 2020'!G10</f>
        <v>0</v>
      </c>
      <c r="H27" s="945">
        <f>'P2. Buxheti Cash flow Viti2020'!$H19*'P10. Cash Flow 2020'!H10</f>
        <v>0</v>
      </c>
      <c r="I27" s="945">
        <f>'P2. Buxheti Cash flow Viti2020'!$H19*'P10. Cash Flow 2020'!I10</f>
        <v>0</v>
      </c>
      <c r="J27" s="945">
        <f>'P2. Buxheti Cash flow Viti2020'!$H19*'P10. Cash Flow 2020'!J10</f>
        <v>0</v>
      </c>
      <c r="K27" s="945">
        <f>'P2. Buxheti Cash flow Viti2020'!$H19*'P10. Cash Flow 2020'!K10</f>
        <v>0</v>
      </c>
      <c r="L27" s="945">
        <f>'P2. Buxheti Cash flow Viti2020'!$H19*'P10. Cash Flow 2020'!L10</f>
        <v>0</v>
      </c>
      <c r="M27" s="945">
        <f>'P2. Buxheti Cash flow Viti2020'!$H19*'P10. Cash Flow 2020'!M10</f>
        <v>0</v>
      </c>
      <c r="N27" s="945">
        <f>'P2. Buxheti Cash flow Viti2020'!$H19*'P10. Cash Flow 2020'!N10</f>
        <v>0</v>
      </c>
      <c r="O27" s="808">
        <f t="shared" ref="O27:O36" si="2">SUM(C27:N27)</f>
        <v>0</v>
      </c>
      <c r="P27" s="805"/>
    </row>
    <row r="28" spans="1:17" ht="15" customHeight="1">
      <c r="A28" s="951">
        <v>602</v>
      </c>
      <c r="B28" s="807" t="s">
        <v>102</v>
      </c>
      <c r="C28" s="945">
        <f>'P2. Buxheti Cash flow Viti2020'!$I19*'P10. Cash Flow 2020'!C9</f>
        <v>0</v>
      </c>
      <c r="D28" s="945">
        <f>'P2. Buxheti Cash flow Viti2020'!$I19*'P10. Cash Flow 2020'!D9</f>
        <v>0</v>
      </c>
      <c r="E28" s="945">
        <f>'P2. Buxheti Cash flow Viti2020'!$I19*'P10. Cash Flow 2020'!E9</f>
        <v>0</v>
      </c>
      <c r="F28" s="945">
        <f>'P2. Buxheti Cash flow Viti2020'!$I19*'P10. Cash Flow 2020'!F9</f>
        <v>0</v>
      </c>
      <c r="G28" s="945">
        <f>'P2. Buxheti Cash flow Viti2020'!$I19*'P10. Cash Flow 2020'!G9</f>
        <v>0</v>
      </c>
      <c r="H28" s="945">
        <f>'P2. Buxheti Cash flow Viti2020'!$I19*'P10. Cash Flow 2020'!H9</f>
        <v>0</v>
      </c>
      <c r="I28" s="945">
        <f>'P2. Buxheti Cash flow Viti2020'!$I19*'P10. Cash Flow 2020'!I9</f>
        <v>0</v>
      </c>
      <c r="J28" s="945">
        <f>'P2. Buxheti Cash flow Viti2020'!$I19*'P10. Cash Flow 2020'!J9</f>
        <v>0</v>
      </c>
      <c r="K28" s="945">
        <f>'P2. Buxheti Cash flow Viti2020'!$I19*'P10. Cash Flow 2020'!K9</f>
        <v>0</v>
      </c>
      <c r="L28" s="945">
        <f>'P2. Buxheti Cash flow Viti2020'!$I19*'P10. Cash Flow 2020'!L9</f>
        <v>0</v>
      </c>
      <c r="M28" s="945">
        <f>'P2. Buxheti Cash flow Viti2020'!$I19*'P10. Cash Flow 2020'!M9</f>
        <v>0</v>
      </c>
      <c r="N28" s="945">
        <f>'P2. Buxheti Cash flow Viti2020'!$I19*'P10. Cash Flow 2020'!N9</f>
        <v>0</v>
      </c>
      <c r="O28" s="808">
        <f t="shared" si="2"/>
        <v>0</v>
      </c>
      <c r="P28" s="805"/>
    </row>
    <row r="29" spans="1:17" ht="15" customHeight="1">
      <c r="A29" s="951">
        <v>603</v>
      </c>
      <c r="B29" s="807" t="s">
        <v>46</v>
      </c>
      <c r="C29" s="945">
        <f>'P2. Buxheti Cash flow Viti2020'!$J19*'P10. Cash Flow 2020'!C9</f>
        <v>0</v>
      </c>
      <c r="D29" s="945">
        <f>'P2. Buxheti Cash flow Viti2020'!$J19*'P10. Cash Flow 2020'!D9</f>
        <v>0</v>
      </c>
      <c r="E29" s="945">
        <f>'P2. Buxheti Cash flow Viti2020'!$J19*'P10. Cash Flow 2020'!E9</f>
        <v>0</v>
      </c>
      <c r="F29" s="945">
        <f>'P2. Buxheti Cash flow Viti2020'!$J19*'P10. Cash Flow 2020'!F9</f>
        <v>0</v>
      </c>
      <c r="G29" s="945">
        <f>'P2. Buxheti Cash flow Viti2020'!$J19*'P10. Cash Flow 2020'!G9</f>
        <v>0</v>
      </c>
      <c r="H29" s="945">
        <f>'P2. Buxheti Cash flow Viti2020'!$J19*'P10. Cash Flow 2020'!H9</f>
        <v>0</v>
      </c>
      <c r="I29" s="945">
        <f>'P2. Buxheti Cash flow Viti2020'!$J19*'P10. Cash Flow 2020'!I9</f>
        <v>0</v>
      </c>
      <c r="J29" s="945">
        <f>'P2. Buxheti Cash flow Viti2020'!$J19*'P10. Cash Flow 2020'!J9</f>
        <v>0</v>
      </c>
      <c r="K29" s="945">
        <f>'P2. Buxheti Cash flow Viti2020'!$J19*'P10. Cash Flow 2020'!K9</f>
        <v>0</v>
      </c>
      <c r="L29" s="945">
        <f>'P2. Buxheti Cash flow Viti2020'!$J19*'P10. Cash Flow 2020'!L9</f>
        <v>0</v>
      </c>
      <c r="M29" s="945">
        <f>'P2. Buxheti Cash flow Viti2020'!$J19*'P10. Cash Flow 2020'!M9</f>
        <v>0</v>
      </c>
      <c r="N29" s="945">
        <f>'P2. Buxheti Cash flow Viti2020'!$J19*'P10. Cash Flow 2020'!N9</f>
        <v>0</v>
      </c>
      <c r="O29" s="808">
        <f t="shared" si="2"/>
        <v>0</v>
      </c>
      <c r="P29" s="822"/>
    </row>
    <row r="30" spans="1:17" ht="15" customHeight="1">
      <c r="A30" s="951">
        <v>604</v>
      </c>
      <c r="B30" s="807" t="s">
        <v>82</v>
      </c>
      <c r="C30" s="945">
        <f>'P2. Buxheti Cash flow Viti2020'!$K19*'P10. Cash Flow 2020'!C9</f>
        <v>0</v>
      </c>
      <c r="D30" s="945">
        <f>'P2. Buxheti Cash flow Viti2020'!$K19*'P10. Cash Flow 2020'!D9</f>
        <v>0</v>
      </c>
      <c r="E30" s="945">
        <f>'P2. Buxheti Cash flow Viti2020'!$K19*'P10. Cash Flow 2020'!E9</f>
        <v>0</v>
      </c>
      <c r="F30" s="945">
        <f>'P2. Buxheti Cash flow Viti2020'!$K19*'P10. Cash Flow 2020'!F9</f>
        <v>0</v>
      </c>
      <c r="G30" s="945">
        <f>'P2. Buxheti Cash flow Viti2020'!$K19*'P10. Cash Flow 2020'!G9</f>
        <v>0</v>
      </c>
      <c r="H30" s="945">
        <f>'P2. Buxheti Cash flow Viti2020'!$K19*'P10. Cash Flow 2020'!H9</f>
        <v>0</v>
      </c>
      <c r="I30" s="945">
        <f>'P2. Buxheti Cash flow Viti2020'!$K19*'P10. Cash Flow 2020'!I9</f>
        <v>0</v>
      </c>
      <c r="J30" s="945">
        <f>'P2. Buxheti Cash flow Viti2020'!$K19*'P10. Cash Flow 2020'!J9</f>
        <v>0</v>
      </c>
      <c r="K30" s="945">
        <f>'P2. Buxheti Cash flow Viti2020'!$K19*'P10. Cash Flow 2020'!K9</f>
        <v>0</v>
      </c>
      <c r="L30" s="945">
        <f>'P2. Buxheti Cash flow Viti2020'!$K19*'P10. Cash Flow 2020'!L9</f>
        <v>0</v>
      </c>
      <c r="M30" s="945">
        <f>'P2. Buxheti Cash flow Viti2020'!$K19*'P10. Cash Flow 2020'!M9</f>
        <v>0</v>
      </c>
      <c r="N30" s="945">
        <f>'P2. Buxheti Cash flow Viti2020'!$K19*'P10. Cash Flow 2020'!N9</f>
        <v>0</v>
      </c>
      <c r="O30" s="808">
        <f t="shared" si="2"/>
        <v>0</v>
      </c>
      <c r="P30" s="822"/>
    </row>
    <row r="31" spans="1:17" ht="15" customHeight="1">
      <c r="A31" s="951">
        <v>605</v>
      </c>
      <c r="B31" s="807" t="s">
        <v>83</v>
      </c>
      <c r="C31" s="945">
        <f>'P2. Buxheti Cash flow Viti2020'!$M19*'P10. Cash Flow 2020'!C9</f>
        <v>0</v>
      </c>
      <c r="D31" s="945">
        <f>'P2. Buxheti Cash flow Viti2020'!$M19*'P10. Cash Flow 2020'!D9</f>
        <v>0</v>
      </c>
      <c r="E31" s="945">
        <f>'P2. Buxheti Cash flow Viti2020'!$M19*'P10. Cash Flow 2020'!E9</f>
        <v>0</v>
      </c>
      <c r="F31" s="945">
        <f>'P2. Buxheti Cash flow Viti2020'!$M19*'P10. Cash Flow 2020'!F9</f>
        <v>0</v>
      </c>
      <c r="G31" s="945">
        <f>'P2. Buxheti Cash flow Viti2020'!$M19*'P10. Cash Flow 2020'!G9</f>
        <v>0</v>
      </c>
      <c r="H31" s="945">
        <f>'P2. Buxheti Cash flow Viti2020'!$M19*'P10. Cash Flow 2020'!H9</f>
        <v>0</v>
      </c>
      <c r="I31" s="945">
        <f>'P2. Buxheti Cash flow Viti2020'!$M19*'P10. Cash Flow 2020'!I9</f>
        <v>0</v>
      </c>
      <c r="J31" s="945">
        <f>'P2. Buxheti Cash flow Viti2020'!$M19*'P10. Cash Flow 2020'!J9</f>
        <v>0</v>
      </c>
      <c r="K31" s="945">
        <f>'P2. Buxheti Cash flow Viti2020'!$M19*'P10. Cash Flow 2020'!K9</f>
        <v>0</v>
      </c>
      <c r="L31" s="945">
        <f>'P2. Buxheti Cash flow Viti2020'!$M19*'P10. Cash Flow 2020'!L9</f>
        <v>0</v>
      </c>
      <c r="M31" s="945">
        <f>'P2. Buxheti Cash flow Viti2020'!$M19*'P10. Cash Flow 2020'!M9</f>
        <v>0</v>
      </c>
      <c r="N31" s="945">
        <f>'P2. Buxheti Cash flow Viti2020'!$M19*'P10. Cash Flow 2020'!N9</f>
        <v>0</v>
      </c>
      <c r="O31" s="808">
        <f t="shared" si="2"/>
        <v>0</v>
      </c>
      <c r="P31" s="822"/>
    </row>
    <row r="32" spans="1:17" ht="15" customHeight="1">
      <c r="A32" s="951">
        <v>606</v>
      </c>
      <c r="B32" s="807" t="s">
        <v>84</v>
      </c>
      <c r="C32" s="945">
        <f>'P2. Buxheti Cash flow Viti2020'!$M19*'P10. Cash Flow 2020'!C9</f>
        <v>0</v>
      </c>
      <c r="D32" s="945">
        <f>'P2. Buxheti Cash flow Viti2020'!$M19*'P10. Cash Flow 2020'!D9</f>
        <v>0</v>
      </c>
      <c r="E32" s="945">
        <f>'P2. Buxheti Cash flow Viti2020'!$M19*'P10. Cash Flow 2020'!E9</f>
        <v>0</v>
      </c>
      <c r="F32" s="945">
        <f>'P2. Buxheti Cash flow Viti2020'!$M19*'P10. Cash Flow 2020'!F9</f>
        <v>0</v>
      </c>
      <c r="G32" s="945">
        <f>'P2. Buxheti Cash flow Viti2020'!$M19*'P10. Cash Flow 2020'!G9</f>
        <v>0</v>
      </c>
      <c r="H32" s="945">
        <f>'P2. Buxheti Cash flow Viti2020'!$M19*'P10. Cash Flow 2020'!H9</f>
        <v>0</v>
      </c>
      <c r="I32" s="945">
        <f>'P2. Buxheti Cash flow Viti2020'!$M19*'P10. Cash Flow 2020'!I9</f>
        <v>0</v>
      </c>
      <c r="J32" s="945">
        <f>'P2. Buxheti Cash flow Viti2020'!$M19*'P10. Cash Flow 2020'!J9</f>
        <v>0</v>
      </c>
      <c r="K32" s="945">
        <f>'P2. Buxheti Cash flow Viti2020'!$M19*'P10. Cash Flow 2020'!K9</f>
        <v>0</v>
      </c>
      <c r="L32" s="945">
        <f>'P2. Buxheti Cash flow Viti2020'!$M19*'P10. Cash Flow 2020'!L9</f>
        <v>0</v>
      </c>
      <c r="M32" s="945">
        <f>'P2. Buxheti Cash flow Viti2020'!$M19*'P10. Cash Flow 2020'!M9</f>
        <v>0</v>
      </c>
      <c r="N32" s="945">
        <f>'P2. Buxheti Cash flow Viti2020'!$M19*'P10. Cash Flow 2020'!N9</f>
        <v>0</v>
      </c>
      <c r="O32" s="808">
        <f t="shared" si="2"/>
        <v>0</v>
      </c>
      <c r="P32" s="805"/>
    </row>
    <row r="33" spans="1:21" ht="15" customHeight="1">
      <c r="A33" s="951">
        <v>230</v>
      </c>
      <c r="B33" s="807" t="s">
        <v>86</v>
      </c>
      <c r="C33" s="945">
        <f>'P2. Buxheti Cash flow Viti2020'!$N19*'P10. Cash Flow 2020'!C8</f>
        <v>0</v>
      </c>
      <c r="D33" s="945">
        <f>'P2. Buxheti Cash flow Viti2020'!$N19*'P10. Cash Flow 2020'!D8</f>
        <v>0</v>
      </c>
      <c r="E33" s="945">
        <f>'P2. Buxheti Cash flow Viti2020'!$N19*'P10. Cash Flow 2020'!E8</f>
        <v>0</v>
      </c>
      <c r="F33" s="945">
        <f>'P2. Buxheti Cash flow Viti2020'!$N19*'P10. Cash Flow 2020'!F8</f>
        <v>0</v>
      </c>
      <c r="G33" s="945">
        <f>'P2. Buxheti Cash flow Viti2020'!$N19*'P10. Cash Flow 2020'!G8</f>
        <v>0</v>
      </c>
      <c r="H33" s="945">
        <f>'P2. Buxheti Cash flow Viti2020'!$N19*'P10. Cash Flow 2020'!H8</f>
        <v>0</v>
      </c>
      <c r="I33" s="945">
        <f>'P2. Buxheti Cash flow Viti2020'!$N19*'P10. Cash Flow 2020'!I8</f>
        <v>0</v>
      </c>
      <c r="J33" s="945">
        <f>'P2. Buxheti Cash flow Viti2020'!$N19*'P10. Cash Flow 2020'!J8</f>
        <v>0</v>
      </c>
      <c r="K33" s="945">
        <f>'P2. Buxheti Cash flow Viti2020'!$N19*'P10. Cash Flow 2020'!K8</f>
        <v>0</v>
      </c>
      <c r="L33" s="945">
        <f>'P2. Buxheti Cash flow Viti2020'!$N19*'P10. Cash Flow 2020'!L8</f>
        <v>0</v>
      </c>
      <c r="M33" s="945">
        <f>'P2. Buxheti Cash flow Viti2020'!$N19*'P10. Cash Flow 2020'!M8</f>
        <v>0</v>
      </c>
      <c r="N33" s="945">
        <f>'P2. Buxheti Cash flow Viti2020'!$N19*'P10. Cash Flow 2020'!N8</f>
        <v>0</v>
      </c>
      <c r="O33" s="808">
        <f t="shared" si="2"/>
        <v>0</v>
      </c>
      <c r="P33" s="805"/>
    </row>
    <row r="34" spans="1:21" ht="15" customHeight="1">
      <c r="A34" s="951">
        <v>231</v>
      </c>
      <c r="B34" s="807" t="s">
        <v>85</v>
      </c>
      <c r="C34" s="945">
        <f>'P2. Buxheti Cash flow Viti2020'!$O19*'P10. Cash Flow 2020'!C8</f>
        <v>0</v>
      </c>
      <c r="D34" s="945">
        <f>'P2. Buxheti Cash flow Viti2020'!$O19*'P10. Cash Flow 2020'!D8</f>
        <v>0</v>
      </c>
      <c r="E34" s="945">
        <f>'P2. Buxheti Cash flow Viti2020'!$O19*'P10. Cash Flow 2020'!E8</f>
        <v>0</v>
      </c>
      <c r="F34" s="945">
        <f>'P2. Buxheti Cash flow Viti2020'!$O19*'P10. Cash Flow 2020'!F8</f>
        <v>0</v>
      </c>
      <c r="G34" s="945">
        <f>'P2. Buxheti Cash flow Viti2020'!$O19*'P10. Cash Flow 2020'!G8</f>
        <v>0</v>
      </c>
      <c r="H34" s="945">
        <f>'P2. Buxheti Cash flow Viti2020'!$O19*'P10. Cash Flow 2020'!H8</f>
        <v>0</v>
      </c>
      <c r="I34" s="945">
        <f>'P2. Buxheti Cash flow Viti2020'!$O19*'P10. Cash Flow 2020'!I8</f>
        <v>0</v>
      </c>
      <c r="J34" s="945">
        <f>'P2. Buxheti Cash flow Viti2020'!$O19*'P10. Cash Flow 2020'!J8</f>
        <v>0</v>
      </c>
      <c r="K34" s="945">
        <f>'P2. Buxheti Cash flow Viti2020'!$O19*'P10. Cash Flow 2020'!K8</f>
        <v>0</v>
      </c>
      <c r="L34" s="945">
        <f>'P2. Buxheti Cash flow Viti2020'!$O19*'P10. Cash Flow 2020'!L8</f>
        <v>0</v>
      </c>
      <c r="M34" s="945">
        <f>'P2. Buxheti Cash flow Viti2020'!$O19*'P10. Cash Flow 2020'!M8</f>
        <v>0</v>
      </c>
      <c r="N34" s="945">
        <f>'P2. Buxheti Cash flow Viti2020'!$O19*'P10. Cash Flow 2020'!N8</f>
        <v>0</v>
      </c>
      <c r="O34" s="808">
        <f t="shared" si="2"/>
        <v>0</v>
      </c>
      <c r="P34" s="805"/>
    </row>
    <row r="35" spans="1:21" ht="15" customHeight="1">
      <c r="A35" s="951">
        <v>230</v>
      </c>
      <c r="B35" s="807" t="s">
        <v>87</v>
      </c>
      <c r="C35" s="946">
        <v>0</v>
      </c>
      <c r="D35" s="946">
        <v>0</v>
      </c>
      <c r="E35" s="946">
        <v>0</v>
      </c>
      <c r="F35" s="946">
        <v>0</v>
      </c>
      <c r="G35" s="946">
        <v>0</v>
      </c>
      <c r="H35" s="946">
        <v>0</v>
      </c>
      <c r="I35" s="946">
        <v>0</v>
      </c>
      <c r="J35" s="946">
        <v>0</v>
      </c>
      <c r="K35" s="946">
        <v>0</v>
      </c>
      <c r="L35" s="946">
        <v>0</v>
      </c>
      <c r="M35" s="946">
        <v>0</v>
      </c>
      <c r="N35" s="946">
        <v>0</v>
      </c>
      <c r="O35" s="808">
        <f t="shared" si="2"/>
        <v>0</v>
      </c>
      <c r="P35" s="822"/>
      <c r="Q35" s="810"/>
    </row>
    <row r="36" spans="1:21" ht="15" customHeight="1" thickBot="1">
      <c r="A36" s="953">
        <v>231</v>
      </c>
      <c r="B36" s="834" t="s">
        <v>88</v>
      </c>
      <c r="C36" s="954">
        <v>0</v>
      </c>
      <c r="D36" s="954">
        <v>0</v>
      </c>
      <c r="E36" s="954">
        <v>0</v>
      </c>
      <c r="F36" s="954">
        <v>0</v>
      </c>
      <c r="G36" s="954">
        <v>0</v>
      </c>
      <c r="H36" s="954">
        <v>0</v>
      </c>
      <c r="I36" s="954">
        <v>0</v>
      </c>
      <c r="J36" s="954">
        <v>0</v>
      </c>
      <c r="K36" s="954">
        <v>0</v>
      </c>
      <c r="L36" s="954">
        <v>0</v>
      </c>
      <c r="M36" s="954">
        <v>0</v>
      </c>
      <c r="N36" s="954">
        <v>0</v>
      </c>
      <c r="O36" s="823">
        <f t="shared" si="2"/>
        <v>0</v>
      </c>
      <c r="P36" s="809">
        <v>0</v>
      </c>
    </row>
    <row r="37" spans="1:21" ht="15" customHeight="1" thickBot="1">
      <c r="A37" s="824"/>
      <c r="B37" s="825" t="s">
        <v>177</v>
      </c>
      <c r="C37" s="826">
        <f>SUM(C26:C36)</f>
        <v>0</v>
      </c>
      <c r="D37" s="826">
        <f t="shared" ref="D37:O37" si="3">SUM(D26:D36)</f>
        <v>0</v>
      </c>
      <c r="E37" s="826">
        <f t="shared" si="3"/>
        <v>0</v>
      </c>
      <c r="F37" s="826">
        <f t="shared" si="3"/>
        <v>0</v>
      </c>
      <c r="G37" s="826">
        <f t="shared" si="3"/>
        <v>0</v>
      </c>
      <c r="H37" s="826">
        <f t="shared" si="3"/>
        <v>0</v>
      </c>
      <c r="I37" s="826">
        <f t="shared" si="3"/>
        <v>0</v>
      </c>
      <c r="J37" s="826">
        <f t="shared" si="3"/>
        <v>0</v>
      </c>
      <c r="K37" s="826">
        <f t="shared" si="3"/>
        <v>0</v>
      </c>
      <c r="L37" s="826">
        <f t="shared" si="3"/>
        <v>0</v>
      </c>
      <c r="M37" s="826">
        <f t="shared" si="3"/>
        <v>0</v>
      </c>
      <c r="N37" s="826">
        <f t="shared" si="3"/>
        <v>0</v>
      </c>
      <c r="O37" s="827">
        <f t="shared" si="3"/>
        <v>0</v>
      </c>
      <c r="P37" s="828"/>
    </row>
    <row r="38" spans="1:21" ht="15" customHeight="1">
      <c r="A38" s="956">
        <v>3</v>
      </c>
      <c r="B38" s="957" t="s">
        <v>318</v>
      </c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/>
      <c r="N38" s="818"/>
      <c r="O38" s="829"/>
      <c r="P38" s="820"/>
    </row>
    <row r="39" spans="1:21" ht="15" customHeight="1">
      <c r="A39" s="948">
        <v>600</v>
      </c>
      <c r="B39" s="803" t="s">
        <v>40</v>
      </c>
      <c r="C39" s="949">
        <f>'P2. Buxheti Cash flow Viti2020'!$G25*'P10. Cash Flow 2020'!C10</f>
        <v>0</v>
      </c>
      <c r="D39" s="949">
        <f>'P2. Buxheti Cash flow Viti2020'!$G25*'P10. Cash Flow 2020'!D10</f>
        <v>0</v>
      </c>
      <c r="E39" s="949">
        <f>'P2. Buxheti Cash flow Viti2020'!$G25*'P10. Cash Flow 2020'!E10</f>
        <v>0</v>
      </c>
      <c r="F39" s="949">
        <f>'P2. Buxheti Cash flow Viti2020'!$G25*'P10. Cash Flow 2020'!F10</f>
        <v>0</v>
      </c>
      <c r="G39" s="949">
        <f>'P2. Buxheti Cash flow Viti2020'!$G25*'P10. Cash Flow 2020'!G10</f>
        <v>0</v>
      </c>
      <c r="H39" s="949">
        <f>'P2. Buxheti Cash flow Viti2020'!$G25*'P10. Cash Flow 2020'!H10</f>
        <v>0</v>
      </c>
      <c r="I39" s="949">
        <f>'P2. Buxheti Cash flow Viti2020'!$G25*'P10. Cash Flow 2020'!I10</f>
        <v>0</v>
      </c>
      <c r="J39" s="949">
        <f>'P2. Buxheti Cash flow Viti2020'!$G25*'P10. Cash Flow 2020'!J10</f>
        <v>0</v>
      </c>
      <c r="K39" s="949">
        <f>'P2. Buxheti Cash flow Viti2020'!$G25*'P10. Cash Flow 2020'!K10</f>
        <v>0</v>
      </c>
      <c r="L39" s="949">
        <f>'P2. Buxheti Cash flow Viti2020'!$G25*'P10. Cash Flow 2020'!L10</f>
        <v>0</v>
      </c>
      <c r="M39" s="949">
        <f>'P2. Buxheti Cash flow Viti2020'!$G25*'P10. Cash Flow 2020'!M10</f>
        <v>0</v>
      </c>
      <c r="N39" s="949">
        <f>'P2. Buxheti Cash flow Viti2020'!$G25*'P10. Cash Flow 2020'!N10</f>
        <v>0</v>
      </c>
      <c r="O39" s="804">
        <f t="shared" ref="O39:O49" si="4">SUM(C39:N39)</f>
        <v>0</v>
      </c>
      <c r="P39" s="805"/>
    </row>
    <row r="40" spans="1:21" ht="15" customHeight="1">
      <c r="A40" s="951">
        <v>601</v>
      </c>
      <c r="B40" s="807" t="s">
        <v>81</v>
      </c>
      <c r="C40" s="945">
        <f>'P2. Buxheti Cash flow Viti2020'!$H25*'P10. Cash Flow 2020'!C10</f>
        <v>0</v>
      </c>
      <c r="D40" s="945">
        <f>'P2. Buxheti Cash flow Viti2020'!$H25*'P10. Cash Flow 2020'!D10</f>
        <v>0</v>
      </c>
      <c r="E40" s="945">
        <f>'P2. Buxheti Cash flow Viti2020'!$H25*'P10. Cash Flow 2020'!E10</f>
        <v>0</v>
      </c>
      <c r="F40" s="945">
        <f>'P2. Buxheti Cash flow Viti2020'!$H25*'P10. Cash Flow 2020'!F10</f>
        <v>0</v>
      </c>
      <c r="G40" s="945">
        <f>'P2. Buxheti Cash flow Viti2020'!$H25*'P10. Cash Flow 2020'!G10</f>
        <v>0</v>
      </c>
      <c r="H40" s="945">
        <f>'P2. Buxheti Cash flow Viti2020'!$H25*'P10. Cash Flow 2020'!H10</f>
        <v>0</v>
      </c>
      <c r="I40" s="945">
        <f>'P2. Buxheti Cash flow Viti2020'!$H25*'P10. Cash Flow 2020'!I10</f>
        <v>0</v>
      </c>
      <c r="J40" s="945">
        <f>'P2. Buxheti Cash flow Viti2020'!$H25*'P10. Cash Flow 2020'!J10</f>
        <v>0</v>
      </c>
      <c r="K40" s="945">
        <f>'P2. Buxheti Cash flow Viti2020'!$H25*'P10. Cash Flow 2020'!K10</f>
        <v>0</v>
      </c>
      <c r="L40" s="945">
        <f>'P2. Buxheti Cash flow Viti2020'!$H25*'P10. Cash Flow 2020'!L10</f>
        <v>0</v>
      </c>
      <c r="M40" s="945">
        <f>'P2. Buxheti Cash flow Viti2020'!$H25*'P10. Cash Flow 2020'!M10</f>
        <v>0</v>
      </c>
      <c r="N40" s="945">
        <f>'P2. Buxheti Cash flow Viti2020'!$H25*'P10. Cash Flow 2020'!N10</f>
        <v>0</v>
      </c>
      <c r="O40" s="808">
        <f t="shared" si="4"/>
        <v>0</v>
      </c>
      <c r="P40" s="830"/>
      <c r="Q40" s="831"/>
      <c r="R40" s="831"/>
      <c r="S40" s="831"/>
      <c r="T40" s="831"/>
      <c r="U40" s="831"/>
    </row>
    <row r="41" spans="1:21" ht="15" customHeight="1">
      <c r="A41" s="951">
        <v>602</v>
      </c>
      <c r="B41" s="807" t="s">
        <v>102</v>
      </c>
      <c r="C41" s="945">
        <f>'P2. Buxheti Cash flow Viti2020'!$I25*'P10. Cash Flow 2020'!C9</f>
        <v>0</v>
      </c>
      <c r="D41" s="945">
        <f>'P2. Buxheti Cash flow Viti2020'!$I25*'P10. Cash Flow 2020'!D9</f>
        <v>0</v>
      </c>
      <c r="E41" s="945">
        <f>'P2. Buxheti Cash flow Viti2020'!$I25*'P10. Cash Flow 2020'!E9</f>
        <v>0</v>
      </c>
      <c r="F41" s="945">
        <f>'P2. Buxheti Cash flow Viti2020'!$I25*'P10. Cash Flow 2020'!F9</f>
        <v>0</v>
      </c>
      <c r="G41" s="945">
        <f>'P2. Buxheti Cash flow Viti2020'!$I25*'P10. Cash Flow 2020'!G9</f>
        <v>0</v>
      </c>
      <c r="H41" s="945">
        <f>'P2. Buxheti Cash flow Viti2020'!$I25*'P10. Cash Flow 2020'!H9</f>
        <v>0</v>
      </c>
      <c r="I41" s="945">
        <f>'P2. Buxheti Cash flow Viti2020'!$I25*'P10. Cash Flow 2020'!I9</f>
        <v>0</v>
      </c>
      <c r="J41" s="945">
        <f>'P2. Buxheti Cash flow Viti2020'!$I25*'P10. Cash Flow 2020'!J9</f>
        <v>0</v>
      </c>
      <c r="K41" s="945">
        <f>'P2. Buxheti Cash flow Viti2020'!$I25*'P10. Cash Flow 2020'!K9</f>
        <v>0</v>
      </c>
      <c r="L41" s="945">
        <f>'P2. Buxheti Cash flow Viti2020'!$I25*'P10. Cash Flow 2020'!L9</f>
        <v>0</v>
      </c>
      <c r="M41" s="945">
        <f>'P2. Buxheti Cash flow Viti2020'!$I25*'P10. Cash Flow 2020'!M9</f>
        <v>0</v>
      </c>
      <c r="N41" s="945">
        <f>'P2. Buxheti Cash flow Viti2020'!$I25*'P10. Cash Flow 2020'!N9</f>
        <v>0</v>
      </c>
      <c r="O41" s="832">
        <f t="shared" si="4"/>
        <v>0</v>
      </c>
      <c r="P41" s="809"/>
    </row>
    <row r="42" spans="1:21" ht="15" customHeight="1">
      <c r="A42" s="951">
        <v>603</v>
      </c>
      <c r="B42" s="807" t="s">
        <v>46</v>
      </c>
      <c r="C42" s="945">
        <f>'P2. Buxheti Cash flow Viti2020'!$J25*'P10. Cash Flow 2020'!C9</f>
        <v>0</v>
      </c>
      <c r="D42" s="945">
        <f>'P2. Buxheti Cash flow Viti2020'!$J25*'P10. Cash Flow 2020'!D9</f>
        <v>0</v>
      </c>
      <c r="E42" s="945">
        <f>'P2. Buxheti Cash flow Viti2020'!$J25*'P10. Cash Flow 2020'!E9</f>
        <v>0</v>
      </c>
      <c r="F42" s="945">
        <f>'P2. Buxheti Cash flow Viti2020'!$J25*'P10. Cash Flow 2020'!F9</f>
        <v>0</v>
      </c>
      <c r="G42" s="945">
        <f>'P2. Buxheti Cash flow Viti2020'!$J25*'P10. Cash Flow 2020'!G9</f>
        <v>0</v>
      </c>
      <c r="H42" s="945">
        <f>'P2. Buxheti Cash flow Viti2020'!$J25*'P10. Cash Flow 2020'!H9</f>
        <v>0</v>
      </c>
      <c r="I42" s="945">
        <f>'P2. Buxheti Cash flow Viti2020'!$J25*'P10. Cash Flow 2020'!I9</f>
        <v>0</v>
      </c>
      <c r="J42" s="945">
        <f>'P2. Buxheti Cash flow Viti2020'!$J25*'P10. Cash Flow 2020'!J9</f>
        <v>0</v>
      </c>
      <c r="K42" s="945">
        <f>'P2. Buxheti Cash flow Viti2020'!$J25*'P10. Cash Flow 2020'!K9</f>
        <v>0</v>
      </c>
      <c r="L42" s="945">
        <f>'P2. Buxheti Cash flow Viti2020'!$J25*'P10. Cash Flow 2020'!L9</f>
        <v>0</v>
      </c>
      <c r="M42" s="945">
        <f>'P2. Buxheti Cash flow Viti2020'!$J25*'P10. Cash Flow 2020'!M9</f>
        <v>0</v>
      </c>
      <c r="N42" s="945">
        <f>'P2. Buxheti Cash flow Viti2020'!$J25*'P10. Cash Flow 2020'!N9</f>
        <v>0</v>
      </c>
      <c r="O42" s="808">
        <f t="shared" si="4"/>
        <v>0</v>
      </c>
      <c r="P42" s="805"/>
    </row>
    <row r="43" spans="1:21" ht="15" customHeight="1">
      <c r="A43" s="951">
        <v>604</v>
      </c>
      <c r="B43" s="807" t="s">
        <v>82</v>
      </c>
      <c r="C43" s="945">
        <f>'P2. Buxheti Cash flow Viti2020'!$K25*'P10. Cash Flow 2020'!C9</f>
        <v>0</v>
      </c>
      <c r="D43" s="945">
        <f>'P2. Buxheti Cash flow Viti2020'!$K25*'P10. Cash Flow 2020'!D9</f>
        <v>0</v>
      </c>
      <c r="E43" s="945">
        <f>'P2. Buxheti Cash flow Viti2020'!$K25*'P10. Cash Flow 2020'!E9</f>
        <v>0</v>
      </c>
      <c r="F43" s="945">
        <f>'P2. Buxheti Cash flow Viti2020'!$K25*'P10. Cash Flow 2020'!F9</f>
        <v>0</v>
      </c>
      <c r="G43" s="945">
        <f>'P2. Buxheti Cash flow Viti2020'!$K25*'P10. Cash Flow 2020'!G9</f>
        <v>0</v>
      </c>
      <c r="H43" s="945">
        <f>'P2. Buxheti Cash flow Viti2020'!$K25*'P10. Cash Flow 2020'!H9</f>
        <v>0</v>
      </c>
      <c r="I43" s="945">
        <f>'P2. Buxheti Cash flow Viti2020'!$K25*'P10. Cash Flow 2020'!I9</f>
        <v>0</v>
      </c>
      <c r="J43" s="945">
        <f>'P2. Buxheti Cash flow Viti2020'!$K25*'P10. Cash Flow 2020'!J9</f>
        <v>0</v>
      </c>
      <c r="K43" s="945">
        <f>'P2. Buxheti Cash flow Viti2020'!$K25*'P10. Cash Flow 2020'!K9</f>
        <v>0</v>
      </c>
      <c r="L43" s="945">
        <f>'P2. Buxheti Cash flow Viti2020'!$K25*'P10. Cash Flow 2020'!L9</f>
        <v>0</v>
      </c>
      <c r="M43" s="945">
        <f>'P2. Buxheti Cash flow Viti2020'!$K25*'P10. Cash Flow 2020'!M9</f>
        <v>0</v>
      </c>
      <c r="N43" s="945">
        <f>'P2. Buxheti Cash flow Viti2020'!$K25*'P10. Cash Flow 2020'!N9</f>
        <v>0</v>
      </c>
      <c r="O43" s="808">
        <f t="shared" si="4"/>
        <v>0</v>
      </c>
      <c r="P43" s="805"/>
    </row>
    <row r="44" spans="1:21" ht="15" customHeight="1">
      <c r="A44" s="951">
        <v>605</v>
      </c>
      <c r="B44" s="807" t="s">
        <v>83</v>
      </c>
      <c r="C44" s="945">
        <f>'P2. Buxheti Cash flow Viti2020'!$M25*'P10. Cash Flow 2020'!C9</f>
        <v>0</v>
      </c>
      <c r="D44" s="945">
        <f>'P2. Buxheti Cash flow Viti2020'!$M25*'P10. Cash Flow 2020'!D9</f>
        <v>0</v>
      </c>
      <c r="E44" s="945">
        <f>'P2. Buxheti Cash flow Viti2020'!$M25*'P10. Cash Flow 2020'!E9</f>
        <v>0</v>
      </c>
      <c r="F44" s="945">
        <f>'P2. Buxheti Cash flow Viti2020'!$M25*'P10. Cash Flow 2020'!F9</f>
        <v>0</v>
      </c>
      <c r="G44" s="945">
        <f>'P2. Buxheti Cash flow Viti2020'!$M25*'P10. Cash Flow 2020'!G9</f>
        <v>0</v>
      </c>
      <c r="H44" s="945">
        <f>'P2. Buxheti Cash flow Viti2020'!$M25*'P10. Cash Flow 2020'!H9</f>
        <v>0</v>
      </c>
      <c r="I44" s="945">
        <f>'P2. Buxheti Cash flow Viti2020'!$M25*'P10. Cash Flow 2020'!I9</f>
        <v>0</v>
      </c>
      <c r="J44" s="945">
        <f>'P2. Buxheti Cash flow Viti2020'!$M25*'P10. Cash Flow 2020'!J9</f>
        <v>0</v>
      </c>
      <c r="K44" s="945">
        <f>'P2. Buxheti Cash flow Viti2020'!$M25*'P10. Cash Flow 2020'!K9</f>
        <v>0</v>
      </c>
      <c r="L44" s="945">
        <f>'P2. Buxheti Cash flow Viti2020'!$M25*'P10. Cash Flow 2020'!L9</f>
        <v>0</v>
      </c>
      <c r="M44" s="945">
        <f>'P2. Buxheti Cash flow Viti2020'!$M25*'P10. Cash Flow 2020'!M9</f>
        <v>0</v>
      </c>
      <c r="N44" s="945">
        <f>'P2. Buxheti Cash flow Viti2020'!$M25*'P10. Cash Flow 2020'!N9</f>
        <v>0</v>
      </c>
      <c r="O44" s="808">
        <f t="shared" si="4"/>
        <v>0</v>
      </c>
      <c r="P44" s="805"/>
    </row>
    <row r="45" spans="1:21" ht="15" customHeight="1">
      <c r="A45" s="951">
        <v>606</v>
      </c>
      <c r="B45" s="807" t="s">
        <v>84</v>
      </c>
      <c r="C45" s="945">
        <f>'P2. Buxheti Cash flow Viti2020'!$M25*'P10. Cash Flow 2020'!C9</f>
        <v>0</v>
      </c>
      <c r="D45" s="945">
        <f>'P2. Buxheti Cash flow Viti2020'!$M25*'P10. Cash Flow 2020'!D9</f>
        <v>0</v>
      </c>
      <c r="E45" s="945">
        <f>'P2. Buxheti Cash flow Viti2020'!$M25*'P10. Cash Flow 2020'!E9</f>
        <v>0</v>
      </c>
      <c r="F45" s="945">
        <f>'P2. Buxheti Cash flow Viti2020'!$M25*'P10. Cash Flow 2020'!F9</f>
        <v>0</v>
      </c>
      <c r="G45" s="945">
        <f>'P2. Buxheti Cash flow Viti2020'!$M25*'P10. Cash Flow 2020'!G9</f>
        <v>0</v>
      </c>
      <c r="H45" s="945">
        <f>'P2. Buxheti Cash flow Viti2020'!$M25*'P10. Cash Flow 2020'!H9</f>
        <v>0</v>
      </c>
      <c r="I45" s="945">
        <f>'P2. Buxheti Cash flow Viti2020'!$M25*'P10. Cash Flow 2020'!I9</f>
        <v>0</v>
      </c>
      <c r="J45" s="945">
        <f>'P2. Buxheti Cash flow Viti2020'!$M25*'P10. Cash Flow 2020'!J9</f>
        <v>0</v>
      </c>
      <c r="K45" s="945">
        <f>'P2. Buxheti Cash flow Viti2020'!$M25*'P10. Cash Flow 2020'!K9</f>
        <v>0</v>
      </c>
      <c r="L45" s="945">
        <f>'P2. Buxheti Cash flow Viti2020'!$M25*'P10. Cash Flow 2020'!L9</f>
        <v>0</v>
      </c>
      <c r="M45" s="945">
        <f>'P2. Buxheti Cash flow Viti2020'!$M25*'P10. Cash Flow 2020'!M9</f>
        <v>0</v>
      </c>
      <c r="N45" s="945">
        <f>'P2. Buxheti Cash flow Viti2020'!$M25*'P10. Cash Flow 2020'!N9</f>
        <v>0</v>
      </c>
      <c r="O45" s="808">
        <f t="shared" si="4"/>
        <v>0</v>
      </c>
      <c r="P45" s="805"/>
    </row>
    <row r="46" spans="1:21" ht="15" customHeight="1">
      <c r="A46" s="951">
        <v>230</v>
      </c>
      <c r="B46" s="807" t="s">
        <v>86</v>
      </c>
      <c r="C46" s="945">
        <f>'P2. Buxheti Cash flow Viti2020'!$N25*'P10. Cash Flow 2020'!C8</f>
        <v>0</v>
      </c>
      <c r="D46" s="945">
        <f>'P2. Buxheti Cash flow Viti2020'!$N25*'P10. Cash Flow 2020'!D8</f>
        <v>0</v>
      </c>
      <c r="E46" s="945">
        <f>'P2. Buxheti Cash flow Viti2020'!$N25*'P10. Cash Flow 2020'!E8</f>
        <v>0</v>
      </c>
      <c r="F46" s="945">
        <f>'P2. Buxheti Cash flow Viti2020'!$N25*'P10. Cash Flow 2020'!F8</f>
        <v>0</v>
      </c>
      <c r="G46" s="945">
        <f>'P2. Buxheti Cash flow Viti2020'!$N25*'P10. Cash Flow 2020'!G8</f>
        <v>0</v>
      </c>
      <c r="H46" s="945">
        <f>'P2. Buxheti Cash flow Viti2020'!$N25*'P10. Cash Flow 2020'!H8</f>
        <v>0</v>
      </c>
      <c r="I46" s="945">
        <f>'P2. Buxheti Cash flow Viti2020'!$N25*'P10. Cash Flow 2020'!I8</f>
        <v>0</v>
      </c>
      <c r="J46" s="945">
        <f>'P2. Buxheti Cash flow Viti2020'!$N25*'P10. Cash Flow 2020'!J8</f>
        <v>0</v>
      </c>
      <c r="K46" s="945">
        <f>'P2. Buxheti Cash flow Viti2020'!$N25*'P10. Cash Flow 2020'!K8</f>
        <v>0</v>
      </c>
      <c r="L46" s="945">
        <f>'P2. Buxheti Cash flow Viti2020'!$N25*'P10. Cash Flow 2020'!L8</f>
        <v>0</v>
      </c>
      <c r="M46" s="945">
        <f>'P2. Buxheti Cash flow Viti2020'!$N25*'P10. Cash Flow 2020'!M8</f>
        <v>0</v>
      </c>
      <c r="N46" s="945">
        <f>'P2. Buxheti Cash flow Viti2020'!$N25*'P10. Cash Flow 2020'!N8</f>
        <v>0</v>
      </c>
      <c r="O46" s="808">
        <f t="shared" si="4"/>
        <v>0</v>
      </c>
      <c r="P46" s="805"/>
    </row>
    <row r="47" spans="1:21" ht="15" customHeight="1">
      <c r="A47" s="951">
        <v>231</v>
      </c>
      <c r="B47" s="807" t="s">
        <v>85</v>
      </c>
      <c r="C47" s="945">
        <f>'P2. Buxheti Cash flow Viti2020'!$O25*'P10. Cash Flow 2020'!C8</f>
        <v>0</v>
      </c>
      <c r="D47" s="945">
        <f>'P2. Buxheti Cash flow Viti2020'!$O25*'P10. Cash Flow 2020'!D8</f>
        <v>0</v>
      </c>
      <c r="E47" s="945">
        <f>'P2. Buxheti Cash flow Viti2020'!$O25*'P10. Cash Flow 2020'!E8</f>
        <v>0</v>
      </c>
      <c r="F47" s="945">
        <f>'P2. Buxheti Cash flow Viti2020'!$O25*'P10. Cash Flow 2020'!F8</f>
        <v>0</v>
      </c>
      <c r="G47" s="945">
        <f>'P2. Buxheti Cash flow Viti2020'!$O25*'P10. Cash Flow 2020'!G8</f>
        <v>0</v>
      </c>
      <c r="H47" s="945">
        <f>'P2. Buxheti Cash flow Viti2020'!$O25*'P10. Cash Flow 2020'!H8</f>
        <v>0</v>
      </c>
      <c r="I47" s="945">
        <f>'P2. Buxheti Cash flow Viti2020'!$O25*'P10. Cash Flow 2020'!I8</f>
        <v>0</v>
      </c>
      <c r="J47" s="945">
        <f>'P2. Buxheti Cash flow Viti2020'!$O25*'P10. Cash Flow 2020'!J8</f>
        <v>0</v>
      </c>
      <c r="K47" s="945">
        <f>'P2. Buxheti Cash flow Viti2020'!$O25*'P10. Cash Flow 2020'!K8</f>
        <v>0</v>
      </c>
      <c r="L47" s="945">
        <f>'P2. Buxheti Cash flow Viti2020'!$O25*'P10. Cash Flow 2020'!L8</f>
        <v>0</v>
      </c>
      <c r="M47" s="945">
        <f>'P2. Buxheti Cash flow Viti2020'!$O25*'P10. Cash Flow 2020'!M8</f>
        <v>0</v>
      </c>
      <c r="N47" s="945">
        <f>'P2. Buxheti Cash flow Viti2020'!$O25*'P10. Cash Flow 2020'!N8</f>
        <v>0</v>
      </c>
      <c r="O47" s="808">
        <f t="shared" si="4"/>
        <v>0</v>
      </c>
      <c r="P47" s="805"/>
    </row>
    <row r="48" spans="1:21" ht="15" customHeight="1">
      <c r="A48" s="951">
        <v>230</v>
      </c>
      <c r="B48" s="807" t="s">
        <v>87</v>
      </c>
      <c r="C48" s="946">
        <v>0</v>
      </c>
      <c r="D48" s="946">
        <v>0</v>
      </c>
      <c r="E48" s="946">
        <v>0</v>
      </c>
      <c r="F48" s="946">
        <v>0</v>
      </c>
      <c r="G48" s="946">
        <v>0</v>
      </c>
      <c r="H48" s="946">
        <v>0</v>
      </c>
      <c r="I48" s="946">
        <v>0</v>
      </c>
      <c r="J48" s="946">
        <v>0</v>
      </c>
      <c r="K48" s="946">
        <v>0</v>
      </c>
      <c r="L48" s="946">
        <v>0</v>
      </c>
      <c r="M48" s="946">
        <v>0</v>
      </c>
      <c r="N48" s="946">
        <v>0</v>
      </c>
      <c r="O48" s="808">
        <f t="shared" si="4"/>
        <v>0</v>
      </c>
      <c r="P48" s="805"/>
    </row>
    <row r="49" spans="1:17" ht="15" customHeight="1">
      <c r="A49" s="953">
        <v>231</v>
      </c>
      <c r="B49" s="834" t="s">
        <v>88</v>
      </c>
      <c r="C49" s="954">
        <v>0</v>
      </c>
      <c r="D49" s="954">
        <v>0</v>
      </c>
      <c r="E49" s="954">
        <v>0</v>
      </c>
      <c r="F49" s="954">
        <v>0</v>
      </c>
      <c r="G49" s="954">
        <v>0</v>
      </c>
      <c r="H49" s="954">
        <v>0</v>
      </c>
      <c r="I49" s="954">
        <v>0</v>
      </c>
      <c r="J49" s="954">
        <v>0</v>
      </c>
      <c r="K49" s="954">
        <v>0</v>
      </c>
      <c r="L49" s="954">
        <v>0</v>
      </c>
      <c r="M49" s="954">
        <v>0</v>
      </c>
      <c r="N49" s="954">
        <v>0</v>
      </c>
      <c r="O49" s="835">
        <f t="shared" si="4"/>
        <v>0</v>
      </c>
      <c r="P49" s="809"/>
      <c r="Q49" s="810"/>
    </row>
    <row r="50" spans="1:17" ht="15" customHeight="1" thickBot="1">
      <c r="A50" s="811"/>
      <c r="B50" s="812" t="s">
        <v>178</v>
      </c>
      <c r="C50" s="836">
        <f t="shared" ref="C50:O50" si="5">SUM(C39:C49)</f>
        <v>0</v>
      </c>
      <c r="D50" s="836">
        <f t="shared" si="5"/>
        <v>0</v>
      </c>
      <c r="E50" s="836">
        <f t="shared" si="5"/>
        <v>0</v>
      </c>
      <c r="F50" s="836">
        <f t="shared" si="5"/>
        <v>0</v>
      </c>
      <c r="G50" s="836">
        <f t="shared" si="5"/>
        <v>0</v>
      </c>
      <c r="H50" s="836">
        <f t="shared" si="5"/>
        <v>0</v>
      </c>
      <c r="I50" s="836">
        <f t="shared" si="5"/>
        <v>0</v>
      </c>
      <c r="J50" s="836">
        <f t="shared" si="5"/>
        <v>0</v>
      </c>
      <c r="K50" s="836">
        <f t="shared" si="5"/>
        <v>0</v>
      </c>
      <c r="L50" s="836">
        <f t="shared" si="5"/>
        <v>0</v>
      </c>
      <c r="M50" s="836">
        <f t="shared" si="5"/>
        <v>0</v>
      </c>
      <c r="N50" s="836">
        <f t="shared" si="5"/>
        <v>0</v>
      </c>
      <c r="O50" s="837">
        <f t="shared" si="5"/>
        <v>0</v>
      </c>
      <c r="P50" s="828"/>
    </row>
    <row r="51" spans="1:17" ht="15" customHeight="1" thickBot="1">
      <c r="A51" s="755">
        <v>4</v>
      </c>
      <c r="B51" s="838" t="str">
        <f>'P2. Buxheti Cash flow Viti2020'!D31</f>
        <v>&lt;&lt;Arsimi I larte &gt;&gt;</v>
      </c>
      <c r="C51" s="839"/>
      <c r="D51" s="839"/>
      <c r="E51" s="839"/>
      <c r="F51" s="839"/>
      <c r="G51" s="839"/>
      <c r="H51" s="839"/>
      <c r="I51" s="839"/>
      <c r="J51" s="839"/>
      <c r="K51" s="839"/>
      <c r="L51" s="839"/>
      <c r="M51" s="839"/>
      <c r="N51" s="839"/>
      <c r="O51" s="840"/>
      <c r="P51" s="801"/>
    </row>
    <row r="52" spans="1:17" ht="15" customHeight="1">
      <c r="A52" s="948">
        <v>600</v>
      </c>
      <c r="B52" s="803" t="s">
        <v>40</v>
      </c>
      <c r="C52" s="949">
        <f>'P2. Buxheti Cash flow Viti2020'!$G31*'P10. Cash Flow 2020'!C10</f>
        <v>34863.21</v>
      </c>
      <c r="D52" s="949">
        <f>'P2. Buxheti Cash flow Viti2020'!$G31*'P10. Cash Flow 2020'!D10</f>
        <v>34863.21</v>
      </c>
      <c r="E52" s="949">
        <f>'P2. Buxheti Cash flow Viti2020'!$G31*'P10. Cash Flow 2020'!E10</f>
        <v>32926.365000000005</v>
      </c>
      <c r="F52" s="949">
        <f>'P2. Buxheti Cash flow Viti2020'!$G31*'P10. Cash Flow 2020'!F10</f>
        <v>31764.258000000002</v>
      </c>
      <c r="G52" s="949">
        <f>'P2. Buxheti Cash flow Viti2020'!$G31*'P10. Cash Flow 2020'!G10</f>
        <v>31764.258000000002</v>
      </c>
      <c r="H52" s="949">
        <f>'P2. Buxheti Cash flow Viti2020'!$G31*'P10. Cash Flow 2020'!H10</f>
        <v>31764.258000000002</v>
      </c>
      <c r="I52" s="949">
        <f>'P2. Buxheti Cash flow Viti2020'!$G31*'P10. Cash Flow 2020'!I10</f>
        <v>31764.258000000002</v>
      </c>
      <c r="J52" s="949">
        <f>'P2. Buxheti Cash flow Viti2020'!$G31*'P10. Cash Flow 2020'!J10</f>
        <v>30989.52</v>
      </c>
      <c r="K52" s="949">
        <f>'P2. Buxheti Cash flow Viti2020'!$G31*'P10. Cash Flow 2020'!K10</f>
        <v>30989.52</v>
      </c>
      <c r="L52" s="949">
        <f>'P2. Buxheti Cash flow Viti2020'!$G31*'P10. Cash Flow 2020'!L10</f>
        <v>30989.52</v>
      </c>
      <c r="M52" s="949">
        <f>'P2. Buxheti Cash flow Viti2020'!$G31*'P10. Cash Flow 2020'!M10</f>
        <v>31764.258000000002</v>
      </c>
      <c r="N52" s="949">
        <f>'P2. Buxheti Cash flow Viti2020'!$G31*'P10. Cash Flow 2020'!N10</f>
        <v>32926.365000000005</v>
      </c>
      <c r="O52" s="842">
        <f>SUM(C52:N52)</f>
        <v>387369</v>
      </c>
      <c r="P52" s="809"/>
    </row>
    <row r="53" spans="1:17" ht="15" customHeight="1">
      <c r="A53" s="951">
        <v>601</v>
      </c>
      <c r="B53" s="807" t="s">
        <v>81</v>
      </c>
      <c r="C53" s="949">
        <f>'P2. Buxheti Cash flow Viti2020'!$H31*'P10. Cash Flow 2020'!C10</f>
        <v>5050.17</v>
      </c>
      <c r="D53" s="949">
        <f>'P2. Buxheti Cash flow Viti2020'!$H31*'P10. Cash Flow 2020'!D10</f>
        <v>5050.17</v>
      </c>
      <c r="E53" s="949">
        <f>'P2. Buxheti Cash flow Viti2020'!$H31*'P10. Cash Flow 2020'!E10</f>
        <v>4769.6050000000005</v>
      </c>
      <c r="F53" s="949">
        <f>'P2. Buxheti Cash flow Viti2020'!$H31*'P10. Cash Flow 2020'!F10</f>
        <v>4601.2660000000005</v>
      </c>
      <c r="G53" s="949">
        <f>'P2. Buxheti Cash flow Viti2020'!$H31*'P10. Cash Flow 2020'!G10</f>
        <v>4601.2660000000005</v>
      </c>
      <c r="H53" s="949">
        <f>'P2. Buxheti Cash flow Viti2020'!$H31*'P10. Cash Flow 2020'!H10</f>
        <v>4601.2660000000005</v>
      </c>
      <c r="I53" s="949">
        <f>'P2. Buxheti Cash flow Viti2020'!$H31*'P10. Cash Flow 2020'!I10</f>
        <v>4601.2660000000005</v>
      </c>
      <c r="J53" s="949">
        <f>'P2. Buxheti Cash flow Viti2020'!$H31*'P10. Cash Flow 2020'!J10</f>
        <v>4489.04</v>
      </c>
      <c r="K53" s="949">
        <f>'P2. Buxheti Cash flow Viti2020'!$H31*'P10. Cash Flow 2020'!K10</f>
        <v>4489.04</v>
      </c>
      <c r="L53" s="949">
        <f>'P2. Buxheti Cash flow Viti2020'!$H31*'P10. Cash Flow 2020'!L10</f>
        <v>4489.04</v>
      </c>
      <c r="M53" s="949">
        <f>'P2. Buxheti Cash flow Viti2020'!$H31*'P10. Cash Flow 2020'!M10</f>
        <v>4601.2660000000005</v>
      </c>
      <c r="N53" s="949">
        <f>'P2. Buxheti Cash flow Viti2020'!$H31*'P10. Cash Flow 2020'!N10</f>
        <v>4769.6050000000005</v>
      </c>
      <c r="O53" s="808">
        <f t="shared" ref="O53:O62" si="6">SUM(C53:N53)</f>
        <v>56113.000000000007</v>
      </c>
      <c r="P53" s="809"/>
    </row>
    <row r="54" spans="1:17" ht="15" customHeight="1">
      <c r="A54" s="951">
        <v>602</v>
      </c>
      <c r="B54" s="807" t="s">
        <v>102</v>
      </c>
      <c r="C54" s="945">
        <f>'P2. Buxheti Cash flow Viti2020'!$I31*'P10. Cash Flow 2020'!C9</f>
        <v>9043.1</v>
      </c>
      <c r="D54" s="945">
        <f>'P2. Buxheti Cash flow Viti2020'!$I31*'P10. Cash Flow 2020'!D9</f>
        <v>9043.1</v>
      </c>
      <c r="E54" s="945">
        <f>'P2. Buxheti Cash flow Viti2020'!$I31*'P10. Cash Flow 2020'!E9</f>
        <v>9043.1</v>
      </c>
      <c r="F54" s="945">
        <f>'P2. Buxheti Cash flow Viti2020'!$I31*'P10. Cash Flow 2020'!F9</f>
        <v>9043.1</v>
      </c>
      <c r="G54" s="945">
        <f>'P2. Buxheti Cash flow Viti2020'!$I31*'P10. Cash Flow 2020'!G9</f>
        <v>9043.1</v>
      </c>
      <c r="H54" s="945">
        <f>'P2. Buxheti Cash flow Viti2020'!$I31*'P10. Cash Flow 2020'!H9</f>
        <v>9043.1</v>
      </c>
      <c r="I54" s="945">
        <f>'P2. Buxheti Cash flow Viti2020'!$I31*'P10. Cash Flow 2020'!I9</f>
        <v>9043.1</v>
      </c>
      <c r="J54" s="945">
        <f>'P2. Buxheti Cash flow Viti2020'!$I31*'P10. Cash Flow 2020'!J9</f>
        <v>9043.1</v>
      </c>
      <c r="K54" s="945">
        <f>'P2. Buxheti Cash flow Viti2020'!$I31*'P10. Cash Flow 2020'!K9</f>
        <v>4521.55</v>
      </c>
      <c r="L54" s="945">
        <f>'P2. Buxheti Cash flow Viti2020'!$I31*'P10. Cash Flow 2020'!L9</f>
        <v>4521.55</v>
      </c>
      <c r="M54" s="945">
        <f>'P2. Buxheti Cash flow Viti2020'!$I31*'P10. Cash Flow 2020'!M9</f>
        <v>4521.55</v>
      </c>
      <c r="N54" s="945">
        <f>'P2. Buxheti Cash flow Viti2020'!$I31*'P10. Cash Flow 2020'!N9</f>
        <v>4521.55</v>
      </c>
      <c r="O54" s="808">
        <f t="shared" si="6"/>
        <v>90431.000000000015</v>
      </c>
      <c r="P54" s="809"/>
    </row>
    <row r="55" spans="1:17" ht="15" customHeight="1">
      <c r="A55" s="951">
        <v>603</v>
      </c>
      <c r="B55" s="807" t="s">
        <v>46</v>
      </c>
      <c r="C55" s="945">
        <f>'P2. Buxheti Cash flow Viti2020'!$J31*'P10. Cash Flow 2020'!C9</f>
        <v>0</v>
      </c>
      <c r="D55" s="945">
        <f>'P2. Buxheti Cash flow Viti2020'!$J31*'P10. Cash Flow 2020'!D9</f>
        <v>0</v>
      </c>
      <c r="E55" s="945">
        <f>'P2. Buxheti Cash flow Viti2020'!$J31*'P10. Cash Flow 2020'!E9</f>
        <v>0</v>
      </c>
      <c r="F55" s="945">
        <f>'P2. Buxheti Cash flow Viti2020'!$J31*'P10. Cash Flow 2020'!F9</f>
        <v>0</v>
      </c>
      <c r="G55" s="945">
        <f>'P2. Buxheti Cash flow Viti2020'!$J31*'P10. Cash Flow 2020'!G9</f>
        <v>0</v>
      </c>
      <c r="H55" s="945">
        <f>'P2. Buxheti Cash flow Viti2020'!$J31*'P10. Cash Flow 2020'!H9</f>
        <v>0</v>
      </c>
      <c r="I55" s="945">
        <f>'P2. Buxheti Cash flow Viti2020'!$J31*'P10. Cash Flow 2020'!I9</f>
        <v>0</v>
      </c>
      <c r="J55" s="945">
        <f>'P2. Buxheti Cash flow Viti2020'!$J31*'P10. Cash Flow 2020'!J9</f>
        <v>0</v>
      </c>
      <c r="K55" s="945">
        <f>'P2. Buxheti Cash flow Viti2020'!$J31*'P10. Cash Flow 2020'!K9</f>
        <v>0</v>
      </c>
      <c r="L55" s="945">
        <f>'P2. Buxheti Cash flow Viti2020'!$J31*'P10. Cash Flow 2020'!L9</f>
        <v>0</v>
      </c>
      <c r="M55" s="945">
        <f>'P2. Buxheti Cash flow Viti2020'!$J31*'P10. Cash Flow 2020'!M9</f>
        <v>0</v>
      </c>
      <c r="N55" s="945">
        <f>'P2. Buxheti Cash flow Viti2020'!$J31*'P10. Cash Flow 2020'!N9</f>
        <v>0</v>
      </c>
      <c r="O55" s="843">
        <f t="shared" si="6"/>
        <v>0</v>
      </c>
      <c r="P55" s="822"/>
    </row>
    <row r="56" spans="1:17" ht="15" customHeight="1">
      <c r="A56" s="951">
        <v>604</v>
      </c>
      <c r="B56" s="807" t="s">
        <v>82</v>
      </c>
      <c r="C56" s="945">
        <f>'P2. Buxheti Cash flow Viti2020'!$K31*'P10. Cash Flow 2020'!C9</f>
        <v>0</v>
      </c>
      <c r="D56" s="945">
        <f>'P2. Buxheti Cash flow Viti2020'!$K31*'P10. Cash Flow 2020'!D9</f>
        <v>0</v>
      </c>
      <c r="E56" s="945">
        <f>'P2. Buxheti Cash flow Viti2020'!$K31*'P10. Cash Flow 2020'!E9</f>
        <v>0</v>
      </c>
      <c r="F56" s="945">
        <f>'P2. Buxheti Cash flow Viti2020'!$K31*'P10. Cash Flow 2020'!F9</f>
        <v>0</v>
      </c>
      <c r="G56" s="945">
        <f>'P2. Buxheti Cash flow Viti2020'!$K31*'P10. Cash Flow 2020'!G9</f>
        <v>0</v>
      </c>
      <c r="H56" s="945">
        <f>'P2. Buxheti Cash flow Viti2020'!$K31*'P10. Cash Flow 2020'!H9</f>
        <v>0</v>
      </c>
      <c r="I56" s="945">
        <f>'P2. Buxheti Cash flow Viti2020'!$K31*'P10. Cash Flow 2020'!I9</f>
        <v>0</v>
      </c>
      <c r="J56" s="945">
        <f>'P2. Buxheti Cash flow Viti2020'!$K31*'P10. Cash Flow 2020'!J9</f>
        <v>0</v>
      </c>
      <c r="K56" s="945">
        <f>'P2. Buxheti Cash flow Viti2020'!$K31*'P10. Cash Flow 2020'!K9</f>
        <v>0</v>
      </c>
      <c r="L56" s="945">
        <f>'P2. Buxheti Cash flow Viti2020'!$K31*'P10. Cash Flow 2020'!L9</f>
        <v>0</v>
      </c>
      <c r="M56" s="945">
        <f>'P2. Buxheti Cash flow Viti2020'!$K31*'P10. Cash Flow 2020'!M9</f>
        <v>0</v>
      </c>
      <c r="N56" s="945">
        <f>'P2. Buxheti Cash flow Viti2020'!$K31*'P10. Cash Flow 2020'!N9</f>
        <v>0</v>
      </c>
      <c r="O56" s="808">
        <f t="shared" si="6"/>
        <v>0</v>
      </c>
      <c r="P56" s="822"/>
    </row>
    <row r="57" spans="1:17" ht="15" customHeight="1">
      <c r="A57" s="951">
        <v>605</v>
      </c>
      <c r="B57" s="807" t="s">
        <v>83</v>
      </c>
      <c r="C57" s="945">
        <f>'P2. Buxheti Cash flow Viti2020'!$L31*'P10. Cash Flow 2020'!C9</f>
        <v>50</v>
      </c>
      <c r="D57" s="945">
        <f>'P2. Buxheti Cash flow Viti2020'!$L31*'P10. Cash Flow 2020'!D9</f>
        <v>50</v>
      </c>
      <c r="E57" s="945">
        <f>'P2. Buxheti Cash flow Viti2020'!$L31*'P10. Cash Flow 2020'!E9</f>
        <v>50</v>
      </c>
      <c r="F57" s="945">
        <f>'P2. Buxheti Cash flow Viti2020'!$L31*'P10. Cash Flow 2020'!F9</f>
        <v>50</v>
      </c>
      <c r="G57" s="945">
        <f>'P2. Buxheti Cash flow Viti2020'!$L31*'P10. Cash Flow 2020'!G9</f>
        <v>50</v>
      </c>
      <c r="H57" s="945">
        <f>'P2. Buxheti Cash flow Viti2020'!$L31*'P10. Cash Flow 2020'!H9</f>
        <v>50</v>
      </c>
      <c r="I57" s="945">
        <f>'P2. Buxheti Cash flow Viti2020'!$L31*'P10. Cash Flow 2020'!I9</f>
        <v>50</v>
      </c>
      <c r="J57" s="945">
        <f>'P2. Buxheti Cash flow Viti2020'!$L31*'P10. Cash Flow 2020'!J9</f>
        <v>50</v>
      </c>
      <c r="K57" s="945">
        <f>'P2. Buxheti Cash flow Viti2020'!$L31*'P10. Cash Flow 2020'!K9</f>
        <v>25</v>
      </c>
      <c r="L57" s="945">
        <f>'P2. Buxheti Cash flow Viti2020'!$L31*'P10. Cash Flow 2020'!L9</f>
        <v>25</v>
      </c>
      <c r="M57" s="945">
        <f>'P2. Buxheti Cash flow Viti2020'!$L31*'P10. Cash Flow 2020'!M9</f>
        <v>25</v>
      </c>
      <c r="N57" s="945">
        <f>'P2. Buxheti Cash flow Viti2020'!$L31*'P10. Cash Flow 2020'!N9</f>
        <v>25</v>
      </c>
      <c r="O57" s="808">
        <f t="shared" si="6"/>
        <v>500</v>
      </c>
      <c r="P57" s="822"/>
    </row>
    <row r="58" spans="1:17" ht="15" customHeight="1">
      <c r="A58" s="951">
        <v>606</v>
      </c>
      <c r="B58" s="807" t="s">
        <v>84</v>
      </c>
      <c r="C58" s="945">
        <f>'P2. Buxheti Cash flow Viti2020'!$M31*'P10. Cash Flow 2020'!C9</f>
        <v>2870.6000000000004</v>
      </c>
      <c r="D58" s="945">
        <f>'P2. Buxheti Cash flow Viti2020'!$M31*'P10. Cash Flow 2020'!D9</f>
        <v>2870.6000000000004</v>
      </c>
      <c r="E58" s="945">
        <f>'P2. Buxheti Cash flow Viti2020'!$M31*'P10. Cash Flow 2020'!E9</f>
        <v>2870.6000000000004</v>
      </c>
      <c r="F58" s="945">
        <f>'P2. Buxheti Cash flow Viti2020'!$M31*'P10. Cash Flow 2020'!F9</f>
        <v>2870.6000000000004</v>
      </c>
      <c r="G58" s="945">
        <f>'P2. Buxheti Cash flow Viti2020'!$M31*'P10. Cash Flow 2020'!G9</f>
        <v>2870.6000000000004</v>
      </c>
      <c r="H58" s="945">
        <f>'P2. Buxheti Cash flow Viti2020'!$M31*'P10. Cash Flow 2020'!H9</f>
        <v>2870.6000000000004</v>
      </c>
      <c r="I58" s="945">
        <f>'P2. Buxheti Cash flow Viti2020'!$M31*'P10. Cash Flow 2020'!I9</f>
        <v>2870.6000000000004</v>
      </c>
      <c r="J58" s="945">
        <f>'P2. Buxheti Cash flow Viti2020'!$M31*'P10. Cash Flow 2020'!J9</f>
        <v>2870.6000000000004</v>
      </c>
      <c r="K58" s="945">
        <f>'P2. Buxheti Cash flow Viti2020'!$M31*'P10. Cash Flow 2020'!K9</f>
        <v>1435.3000000000002</v>
      </c>
      <c r="L58" s="945">
        <f>'P2. Buxheti Cash flow Viti2020'!$M31*'P10. Cash Flow 2020'!L9</f>
        <v>1435.3000000000002</v>
      </c>
      <c r="M58" s="945">
        <f>'P2. Buxheti Cash flow Viti2020'!$M31*'P10. Cash Flow 2020'!M9</f>
        <v>1435.3000000000002</v>
      </c>
      <c r="N58" s="945">
        <f>'P2. Buxheti Cash flow Viti2020'!$M31*'P10. Cash Flow 2020'!N9</f>
        <v>1435.3000000000002</v>
      </c>
      <c r="O58" s="808">
        <f t="shared" si="6"/>
        <v>28706</v>
      </c>
      <c r="P58" s="822"/>
    </row>
    <row r="59" spans="1:17" ht="15" customHeight="1">
      <c r="A59" s="951">
        <v>230</v>
      </c>
      <c r="B59" s="807" t="s">
        <v>86</v>
      </c>
      <c r="C59" s="945">
        <f>'P2. Buxheti Cash flow Viti2020'!$N31*'P10. Cash Flow 2020'!C8</f>
        <v>601.94999999999993</v>
      </c>
      <c r="D59" s="945">
        <f>'P2. Buxheti Cash flow Viti2020'!$N31*'P10. Cash Flow 2020'!D8</f>
        <v>601.94999999999993</v>
      </c>
      <c r="E59" s="945">
        <f>'P2. Buxheti Cash flow Viti2020'!$N31*'P10. Cash Flow 2020'!E8</f>
        <v>401.3</v>
      </c>
      <c r="F59" s="945">
        <f>'P2. Buxheti Cash flow Viti2020'!$N31*'P10. Cash Flow 2020'!F8</f>
        <v>401.3</v>
      </c>
      <c r="G59" s="945">
        <f>'P2. Buxheti Cash flow Viti2020'!$N31*'P10. Cash Flow 2020'!G8</f>
        <v>401.3</v>
      </c>
      <c r="H59" s="945">
        <f>'P2. Buxheti Cash flow Viti2020'!$N31*'P10. Cash Flow 2020'!H8</f>
        <v>401.3</v>
      </c>
      <c r="I59" s="945">
        <f>'P2. Buxheti Cash flow Viti2020'!$N31*'P10. Cash Flow 2020'!I8</f>
        <v>401.3</v>
      </c>
      <c r="J59" s="945">
        <f>'P2. Buxheti Cash flow Viti2020'!$N31*'P10. Cash Flow 2020'!J8</f>
        <v>401.3</v>
      </c>
      <c r="K59" s="945">
        <f>'P2. Buxheti Cash flow Viti2020'!$N31*'P10. Cash Flow 2020'!K8</f>
        <v>200.65</v>
      </c>
      <c r="L59" s="945">
        <f>'P2. Buxheti Cash flow Viti2020'!$N31*'P10. Cash Flow 2020'!L8</f>
        <v>200.65</v>
      </c>
      <c r="M59" s="945">
        <f>'P2. Buxheti Cash flow Viti2020'!$N31*'P10. Cash Flow 2020'!M8</f>
        <v>0</v>
      </c>
      <c r="N59" s="945">
        <f>'P2. Buxheti Cash flow Viti2020'!$N31*'P10. Cash Flow 2020'!N8</f>
        <v>0</v>
      </c>
      <c r="O59" s="808">
        <f t="shared" si="6"/>
        <v>4013.0000000000005</v>
      </c>
      <c r="P59" s="822"/>
    </row>
    <row r="60" spans="1:17" ht="15" customHeight="1">
      <c r="A60" s="951">
        <v>231</v>
      </c>
      <c r="B60" s="807" t="s">
        <v>85</v>
      </c>
      <c r="C60" s="945">
        <f>'P2. Buxheti Cash flow Viti2020'!$O31*'P10. Cash Flow 2020'!C8</f>
        <v>21077.399999999998</v>
      </c>
      <c r="D60" s="945">
        <f>'P2. Buxheti Cash flow Viti2020'!$O31*'P10. Cash Flow 2020'!D8</f>
        <v>21077.399999999998</v>
      </c>
      <c r="E60" s="945">
        <f>'P2. Buxheti Cash flow Viti2020'!$O31*'P10. Cash Flow 2020'!E8</f>
        <v>14051.6</v>
      </c>
      <c r="F60" s="945">
        <f>'P2. Buxheti Cash flow Viti2020'!$O31*'P10. Cash Flow 2020'!F8</f>
        <v>14051.6</v>
      </c>
      <c r="G60" s="945">
        <f>'P2. Buxheti Cash flow Viti2020'!$O31*'P10. Cash Flow 2020'!G8</f>
        <v>14051.6</v>
      </c>
      <c r="H60" s="945">
        <f>'P2. Buxheti Cash flow Viti2020'!$O31*'P10. Cash Flow 2020'!H8</f>
        <v>14051.6</v>
      </c>
      <c r="I60" s="945">
        <f>'P2. Buxheti Cash flow Viti2020'!$O31*'P10. Cash Flow 2020'!I8</f>
        <v>14051.6</v>
      </c>
      <c r="J60" s="945">
        <f>'P2. Buxheti Cash flow Viti2020'!$O31*'P10. Cash Flow 2020'!J8</f>
        <v>14051.6</v>
      </c>
      <c r="K60" s="945">
        <f>'P2. Buxheti Cash flow Viti2020'!$O31*'P10. Cash Flow 2020'!K8</f>
        <v>7025.8</v>
      </c>
      <c r="L60" s="945">
        <f>'P2. Buxheti Cash flow Viti2020'!$O31*'P10. Cash Flow 2020'!L8</f>
        <v>7025.8</v>
      </c>
      <c r="M60" s="945">
        <f>'P2. Buxheti Cash flow Viti2020'!$O31*'P10. Cash Flow 2020'!M8</f>
        <v>0</v>
      </c>
      <c r="N60" s="945">
        <f>'P2. Buxheti Cash flow Viti2020'!$O31*'P10. Cash Flow 2020'!N8</f>
        <v>0</v>
      </c>
      <c r="O60" s="808">
        <f t="shared" si="6"/>
        <v>140516</v>
      </c>
      <c r="P60" s="822"/>
    </row>
    <row r="61" spans="1:17" ht="15" customHeight="1">
      <c r="A61" s="951">
        <v>230</v>
      </c>
      <c r="B61" s="807" t="s">
        <v>87</v>
      </c>
      <c r="C61" s="946">
        <v>0</v>
      </c>
      <c r="D61" s="946">
        <v>0</v>
      </c>
      <c r="E61" s="946">
        <v>0</v>
      </c>
      <c r="F61" s="946">
        <v>0</v>
      </c>
      <c r="G61" s="946">
        <v>0</v>
      </c>
      <c r="H61" s="946">
        <v>0</v>
      </c>
      <c r="I61" s="946">
        <v>0</v>
      </c>
      <c r="J61" s="946">
        <v>0</v>
      </c>
      <c r="K61" s="946">
        <v>0</v>
      </c>
      <c r="L61" s="946">
        <v>0</v>
      </c>
      <c r="M61" s="946">
        <v>0</v>
      </c>
      <c r="N61" s="946">
        <v>0</v>
      </c>
      <c r="O61" s="844">
        <f t="shared" si="6"/>
        <v>0</v>
      </c>
      <c r="P61" s="822"/>
    </row>
    <row r="62" spans="1:17" ht="15" customHeight="1">
      <c r="A62" s="953">
        <v>231</v>
      </c>
      <c r="B62" s="834" t="s">
        <v>88</v>
      </c>
      <c r="C62" s="954">
        <v>0</v>
      </c>
      <c r="D62" s="954">
        <v>0</v>
      </c>
      <c r="E62" s="954">
        <v>0</v>
      </c>
      <c r="F62" s="954">
        <v>0</v>
      </c>
      <c r="G62" s="954">
        <v>0</v>
      </c>
      <c r="H62" s="954">
        <v>0</v>
      </c>
      <c r="I62" s="954">
        <v>0</v>
      </c>
      <c r="J62" s="954">
        <v>0</v>
      </c>
      <c r="K62" s="954">
        <v>0</v>
      </c>
      <c r="L62" s="954">
        <v>0</v>
      </c>
      <c r="M62" s="954">
        <v>0</v>
      </c>
      <c r="N62" s="954">
        <v>0</v>
      </c>
      <c r="O62" s="845">
        <f t="shared" si="6"/>
        <v>0</v>
      </c>
      <c r="P62" s="809">
        <v>0</v>
      </c>
      <c r="Q62" s="810" t="s">
        <v>521</v>
      </c>
    </row>
    <row r="63" spans="1:17" ht="15" customHeight="1" thickBot="1">
      <c r="A63" s="811"/>
      <c r="B63" s="812" t="s">
        <v>522</v>
      </c>
      <c r="C63" s="836">
        <f t="shared" ref="C63:O63" si="7">SUM(C52:C62)</f>
        <v>73556.429999999993</v>
      </c>
      <c r="D63" s="836">
        <f t="shared" si="7"/>
        <v>73556.429999999993</v>
      </c>
      <c r="E63" s="836">
        <f t="shared" si="7"/>
        <v>64112.570000000007</v>
      </c>
      <c r="F63" s="836">
        <f t="shared" si="7"/>
        <v>62782.124000000003</v>
      </c>
      <c r="G63" s="836">
        <f t="shared" si="7"/>
        <v>62782.124000000003</v>
      </c>
      <c r="H63" s="836">
        <f t="shared" si="7"/>
        <v>62782.124000000003</v>
      </c>
      <c r="I63" s="836">
        <f t="shared" si="7"/>
        <v>62782.124000000003</v>
      </c>
      <c r="J63" s="836">
        <f t="shared" si="7"/>
        <v>61895.159999999996</v>
      </c>
      <c r="K63" s="836">
        <f t="shared" si="7"/>
        <v>48686.860000000008</v>
      </c>
      <c r="L63" s="836">
        <f t="shared" si="7"/>
        <v>48686.860000000008</v>
      </c>
      <c r="M63" s="836">
        <f t="shared" si="7"/>
        <v>42347.374000000011</v>
      </c>
      <c r="N63" s="836">
        <f t="shared" si="7"/>
        <v>43677.820000000014</v>
      </c>
      <c r="O63" s="846">
        <f t="shared" si="7"/>
        <v>707648</v>
      </c>
      <c r="P63" s="815"/>
    </row>
    <row r="64" spans="1:17" ht="15" customHeight="1" thickBot="1">
      <c r="A64" s="755">
        <v>5</v>
      </c>
      <c r="B64" s="838" t="str">
        <f>'P2. Buxheti Cash flow Viti2020'!D37</f>
        <v>&lt;&lt;Kerkim Fondamental dhe Ekselence&gt;</v>
      </c>
      <c r="C64" s="839"/>
      <c r="D64" s="839"/>
      <c r="E64" s="839"/>
      <c r="F64" s="839"/>
      <c r="G64" s="839"/>
      <c r="H64" s="839"/>
      <c r="I64" s="839"/>
      <c r="J64" s="839"/>
      <c r="K64" s="839"/>
      <c r="L64" s="839"/>
      <c r="M64" s="839"/>
      <c r="N64" s="839"/>
      <c r="O64" s="840">
        <v>0</v>
      </c>
      <c r="P64" s="820"/>
    </row>
    <row r="65" spans="1:17" ht="15" customHeight="1">
      <c r="A65" s="794">
        <v>600</v>
      </c>
      <c r="B65" s="841" t="s">
        <v>40</v>
      </c>
      <c r="C65" s="945">
        <f>'P2. Buxheti Cash flow Viti2020'!$G37*'P10. Cash Flow 2020'!C10</f>
        <v>0</v>
      </c>
      <c r="D65" s="945">
        <f>'P2. Buxheti Cash flow Viti2020'!$G37*'P10. Cash Flow 2020'!D10</f>
        <v>0</v>
      </c>
      <c r="E65" s="945">
        <f>'P2. Buxheti Cash flow Viti2020'!$G37*'P10. Cash Flow 2020'!E10</f>
        <v>0</v>
      </c>
      <c r="F65" s="945">
        <f>'P2. Buxheti Cash flow Viti2020'!$G37*'P10. Cash Flow 2020'!F10</f>
        <v>0</v>
      </c>
      <c r="G65" s="945">
        <f>'P2. Buxheti Cash flow Viti2020'!$G37*'P10. Cash Flow 2020'!G10</f>
        <v>0</v>
      </c>
      <c r="H65" s="945">
        <f>'P2. Buxheti Cash flow Viti2020'!$G37*'P10. Cash Flow 2020'!H10</f>
        <v>0</v>
      </c>
      <c r="I65" s="945">
        <f>'P2. Buxheti Cash flow Viti2020'!$G37*'P10. Cash Flow 2020'!I10</f>
        <v>0</v>
      </c>
      <c r="J65" s="945">
        <f>'P2. Buxheti Cash flow Viti2020'!$G37*'P10. Cash Flow 2020'!J10</f>
        <v>0</v>
      </c>
      <c r="K65" s="945">
        <f>'P2. Buxheti Cash flow Viti2020'!$G37*'P10. Cash Flow 2020'!K10</f>
        <v>0</v>
      </c>
      <c r="L65" s="945">
        <f>'P2. Buxheti Cash flow Viti2020'!$G37*'P10. Cash Flow 2020'!L10</f>
        <v>0</v>
      </c>
      <c r="M65" s="945">
        <f>'P2. Buxheti Cash flow Viti2020'!$G37*'P10. Cash Flow 2020'!M10</f>
        <v>0</v>
      </c>
      <c r="N65" s="945">
        <f>'P2. Buxheti Cash flow Viti2020'!$G37*'P10. Cash Flow 2020'!N10</f>
        <v>0</v>
      </c>
      <c r="O65" s="842">
        <f>SUM(C65:N65)</f>
        <v>0</v>
      </c>
      <c r="P65" s="805"/>
    </row>
    <row r="66" spans="1:17" ht="15" customHeight="1">
      <c r="A66" s="806">
        <v>601</v>
      </c>
      <c r="B66" s="807" t="s">
        <v>81</v>
      </c>
      <c r="C66" s="945">
        <f>'P2. Buxheti Cash flow Viti2020'!$H37*'P10. Cash Flow 2020'!C10</f>
        <v>0</v>
      </c>
      <c r="D66" s="945">
        <f>'P2. Buxheti Cash flow Viti2020'!$H37*'P10. Cash Flow 2020'!D10</f>
        <v>0</v>
      </c>
      <c r="E66" s="945">
        <f>'P2. Buxheti Cash flow Viti2020'!$H37*'P10. Cash Flow 2020'!E10</f>
        <v>0</v>
      </c>
      <c r="F66" s="945">
        <f>'P2. Buxheti Cash flow Viti2020'!$H37*'P10. Cash Flow 2020'!F10</f>
        <v>0</v>
      </c>
      <c r="G66" s="945">
        <f>'P2. Buxheti Cash flow Viti2020'!$H37*'P10. Cash Flow 2020'!G10</f>
        <v>0</v>
      </c>
      <c r="H66" s="945">
        <f>'P2. Buxheti Cash flow Viti2020'!$H37*'P10. Cash Flow 2020'!H10</f>
        <v>0</v>
      </c>
      <c r="I66" s="945">
        <f>'P2. Buxheti Cash flow Viti2020'!$H37*'P10. Cash Flow 2020'!I10</f>
        <v>0</v>
      </c>
      <c r="J66" s="945">
        <f>'P2. Buxheti Cash flow Viti2020'!$H37*'P10. Cash Flow 2020'!J10</f>
        <v>0</v>
      </c>
      <c r="K66" s="945">
        <f>'P2. Buxheti Cash flow Viti2020'!$H37*'P10. Cash Flow 2020'!K10</f>
        <v>0</v>
      </c>
      <c r="L66" s="945">
        <f>'P2. Buxheti Cash flow Viti2020'!$H37*'P10. Cash Flow 2020'!L10</f>
        <v>0</v>
      </c>
      <c r="M66" s="945">
        <f>'P2. Buxheti Cash flow Viti2020'!$H37*'P10. Cash Flow 2020'!M10</f>
        <v>0</v>
      </c>
      <c r="N66" s="945">
        <f>'P2. Buxheti Cash flow Viti2020'!$H37*'P10. Cash Flow 2020'!N10</f>
        <v>0</v>
      </c>
      <c r="O66" s="847">
        <f t="shared" ref="O66:O75" si="8">SUM(C66:N66)</f>
        <v>0</v>
      </c>
      <c r="P66" s="805"/>
    </row>
    <row r="67" spans="1:17" ht="15" customHeight="1">
      <c r="A67" s="806">
        <v>602</v>
      </c>
      <c r="B67" s="807" t="s">
        <v>102</v>
      </c>
      <c r="C67" s="945">
        <f>'P2. Buxheti Cash flow Viti2020'!$I37*'P10. Cash Flow 2020'!C9</f>
        <v>2895.8</v>
      </c>
      <c r="D67" s="945">
        <f>'P2. Buxheti Cash flow Viti2020'!$I37*'P10. Cash Flow 2020'!D9</f>
        <v>2895.8</v>
      </c>
      <c r="E67" s="945">
        <f>'P2. Buxheti Cash flow Viti2020'!$I37*'P10. Cash Flow 2020'!E9</f>
        <v>2895.8</v>
      </c>
      <c r="F67" s="945">
        <f>'P2. Buxheti Cash flow Viti2020'!$I37*'P10. Cash Flow 2020'!F9</f>
        <v>2895.8</v>
      </c>
      <c r="G67" s="945">
        <f>'P2. Buxheti Cash flow Viti2020'!$I37*'P10. Cash Flow 2020'!G9</f>
        <v>2895.8</v>
      </c>
      <c r="H67" s="945">
        <f>'P2. Buxheti Cash flow Viti2020'!$I37*'P10. Cash Flow 2020'!H9</f>
        <v>2895.8</v>
      </c>
      <c r="I67" s="945">
        <f>'P2. Buxheti Cash flow Viti2020'!$I37*'P10. Cash Flow 2020'!I9</f>
        <v>2895.8</v>
      </c>
      <c r="J67" s="945">
        <f>'P2. Buxheti Cash flow Viti2020'!$I37*'P10. Cash Flow 2020'!J9</f>
        <v>2895.8</v>
      </c>
      <c r="K67" s="945">
        <f>'P2. Buxheti Cash flow Viti2020'!$I37*'P10. Cash Flow 2020'!K9</f>
        <v>1447.9</v>
      </c>
      <c r="L67" s="945">
        <f>'P2. Buxheti Cash flow Viti2020'!$I37*'P10. Cash Flow 2020'!L9</f>
        <v>1447.9</v>
      </c>
      <c r="M67" s="945">
        <f>'P2. Buxheti Cash flow Viti2020'!$I37*'P10. Cash Flow 2020'!M9</f>
        <v>1447.9</v>
      </c>
      <c r="N67" s="945">
        <f>'P2. Buxheti Cash flow Viti2020'!$I37*'P10. Cash Flow 2020'!N9</f>
        <v>1447.9</v>
      </c>
      <c r="O67" s="808">
        <f t="shared" si="8"/>
        <v>28958.000000000004</v>
      </c>
      <c r="P67" s="805"/>
    </row>
    <row r="68" spans="1:17" ht="15" customHeight="1">
      <c r="A68" s="806">
        <v>603</v>
      </c>
      <c r="B68" s="807" t="s">
        <v>46</v>
      </c>
      <c r="C68" s="945">
        <f>'P2. Buxheti Cash flow Viti2020'!$J37*'P10. Cash Flow 2020'!C9</f>
        <v>0</v>
      </c>
      <c r="D68" s="945">
        <f>'P2. Buxheti Cash flow Viti2020'!$J37*'P10. Cash Flow 2020'!D9</f>
        <v>0</v>
      </c>
      <c r="E68" s="945">
        <f>'P2. Buxheti Cash flow Viti2020'!$J37*'P10. Cash Flow 2020'!E9</f>
        <v>0</v>
      </c>
      <c r="F68" s="945">
        <f>'P2. Buxheti Cash flow Viti2020'!$J37*'P10. Cash Flow 2020'!F9</f>
        <v>0</v>
      </c>
      <c r="G68" s="945">
        <f>'P2. Buxheti Cash flow Viti2020'!$J37*'P10. Cash Flow 2020'!G9</f>
        <v>0</v>
      </c>
      <c r="H68" s="945">
        <f>'P2. Buxheti Cash flow Viti2020'!$J37*'P10. Cash Flow 2020'!H9</f>
        <v>0</v>
      </c>
      <c r="I68" s="945">
        <f>'P2. Buxheti Cash flow Viti2020'!$J37*'P10. Cash Flow 2020'!I9</f>
        <v>0</v>
      </c>
      <c r="J68" s="945">
        <f>'P2. Buxheti Cash flow Viti2020'!$J37*'P10. Cash Flow 2020'!J9</f>
        <v>0</v>
      </c>
      <c r="K68" s="945">
        <f>'P2. Buxheti Cash flow Viti2020'!$J37*'P10. Cash Flow 2020'!K9</f>
        <v>0</v>
      </c>
      <c r="L68" s="945">
        <f>'P2. Buxheti Cash flow Viti2020'!$J37*'P10. Cash Flow 2020'!L9</f>
        <v>0</v>
      </c>
      <c r="M68" s="945">
        <f>'P2. Buxheti Cash flow Viti2020'!$J37*'P10. Cash Flow 2020'!M9</f>
        <v>0</v>
      </c>
      <c r="N68" s="945">
        <f>'P2. Buxheti Cash flow Viti2020'!$J37*'P10. Cash Flow 2020'!N9</f>
        <v>0</v>
      </c>
      <c r="O68" s="808">
        <f t="shared" si="8"/>
        <v>0</v>
      </c>
      <c r="P68" s="805"/>
    </row>
    <row r="69" spans="1:17" ht="15" customHeight="1">
      <c r="A69" s="806">
        <v>604</v>
      </c>
      <c r="B69" s="848" t="s">
        <v>82</v>
      </c>
      <c r="C69" s="945">
        <f>'P2. Buxheti Cash flow Viti2020'!$K37*'P10. Cash Flow 2020'!C9</f>
        <v>0</v>
      </c>
      <c r="D69" s="945">
        <f>'P2. Buxheti Cash flow Viti2020'!$K37*'P10. Cash Flow 2020'!D9</f>
        <v>0</v>
      </c>
      <c r="E69" s="945">
        <f>'P2. Buxheti Cash flow Viti2020'!$K37*'P10. Cash Flow 2020'!E9</f>
        <v>0</v>
      </c>
      <c r="F69" s="945">
        <f>'P2. Buxheti Cash flow Viti2020'!$K37*'P10. Cash Flow 2020'!F9</f>
        <v>0</v>
      </c>
      <c r="G69" s="945">
        <f>'P2. Buxheti Cash flow Viti2020'!$K37*'P10. Cash Flow 2020'!G9</f>
        <v>0</v>
      </c>
      <c r="H69" s="945">
        <f>'P2. Buxheti Cash flow Viti2020'!$K37*'P10. Cash Flow 2020'!H9</f>
        <v>0</v>
      </c>
      <c r="I69" s="945">
        <f>'P2. Buxheti Cash flow Viti2020'!$K37*'P10. Cash Flow 2020'!I9</f>
        <v>0</v>
      </c>
      <c r="J69" s="945">
        <f>'P2. Buxheti Cash flow Viti2020'!$K37*'P10. Cash Flow 2020'!J9</f>
        <v>0</v>
      </c>
      <c r="K69" s="945">
        <f>'P2. Buxheti Cash flow Viti2020'!$K37*'P10. Cash Flow 2020'!K9</f>
        <v>0</v>
      </c>
      <c r="L69" s="945">
        <f>'P2. Buxheti Cash flow Viti2020'!$K37*'P10. Cash Flow 2020'!L9</f>
        <v>0</v>
      </c>
      <c r="M69" s="945">
        <f>'P2. Buxheti Cash flow Viti2020'!$K37*'P10. Cash Flow 2020'!M9</f>
        <v>0</v>
      </c>
      <c r="N69" s="945">
        <f>'P2. Buxheti Cash flow Viti2020'!$K37*'P10. Cash Flow 2020'!N9</f>
        <v>0</v>
      </c>
      <c r="O69" s="808">
        <f t="shared" si="8"/>
        <v>0</v>
      </c>
      <c r="P69" s="805"/>
    </row>
    <row r="70" spans="1:17" ht="15" customHeight="1">
      <c r="A70" s="806">
        <v>605</v>
      </c>
      <c r="B70" s="807" t="s">
        <v>83</v>
      </c>
      <c r="C70" s="945">
        <f>'P2. Buxheti Cash flow Viti2020'!$M37*'P10. Cash Flow 2020'!C9</f>
        <v>0</v>
      </c>
      <c r="D70" s="945">
        <f>'P2. Buxheti Cash flow Viti2020'!$M37*'P10. Cash Flow 2020'!D9</f>
        <v>0</v>
      </c>
      <c r="E70" s="945">
        <f>'P2. Buxheti Cash flow Viti2020'!$M37*'P10. Cash Flow 2020'!E9</f>
        <v>0</v>
      </c>
      <c r="F70" s="945">
        <f>'P2. Buxheti Cash flow Viti2020'!$M37*'P10. Cash Flow 2020'!F9</f>
        <v>0</v>
      </c>
      <c r="G70" s="945">
        <f>'P2. Buxheti Cash flow Viti2020'!$M37*'P10. Cash Flow 2020'!G9</f>
        <v>0</v>
      </c>
      <c r="H70" s="945">
        <f>'P2. Buxheti Cash flow Viti2020'!$M37*'P10. Cash Flow 2020'!H9</f>
        <v>0</v>
      </c>
      <c r="I70" s="945">
        <f>'P2. Buxheti Cash flow Viti2020'!$M37*'P10. Cash Flow 2020'!I9</f>
        <v>0</v>
      </c>
      <c r="J70" s="945">
        <f>'P2. Buxheti Cash flow Viti2020'!$M37*'P10. Cash Flow 2020'!J9</f>
        <v>0</v>
      </c>
      <c r="K70" s="945">
        <f>'P2. Buxheti Cash flow Viti2020'!$M37*'P10. Cash Flow 2020'!K9</f>
        <v>0</v>
      </c>
      <c r="L70" s="945">
        <f>'P2. Buxheti Cash flow Viti2020'!$M37*'P10. Cash Flow 2020'!L9</f>
        <v>0</v>
      </c>
      <c r="M70" s="945">
        <f>'P2. Buxheti Cash flow Viti2020'!$M37*'P10. Cash Flow 2020'!M9</f>
        <v>0</v>
      </c>
      <c r="N70" s="945">
        <f>'P2. Buxheti Cash flow Viti2020'!$M37*'P10. Cash Flow 2020'!N9</f>
        <v>0</v>
      </c>
      <c r="O70" s="808">
        <f t="shared" si="8"/>
        <v>0</v>
      </c>
      <c r="P70" s="805"/>
    </row>
    <row r="71" spans="1:17" ht="15" customHeight="1">
      <c r="A71" s="806">
        <v>606</v>
      </c>
      <c r="B71" s="807" t="s">
        <v>84</v>
      </c>
      <c r="C71" s="945">
        <f>'P2. Buxheti Cash flow Viti2020'!$M37*'P10. Cash Flow 2020'!C9</f>
        <v>0</v>
      </c>
      <c r="D71" s="945">
        <f>'P2. Buxheti Cash flow Viti2020'!$M37*'P10. Cash Flow 2020'!D9</f>
        <v>0</v>
      </c>
      <c r="E71" s="945">
        <f>'P2. Buxheti Cash flow Viti2020'!$M37*'P10. Cash Flow 2020'!E9</f>
        <v>0</v>
      </c>
      <c r="F71" s="945">
        <f>'P2. Buxheti Cash flow Viti2020'!$M37*'P10. Cash Flow 2020'!F9</f>
        <v>0</v>
      </c>
      <c r="G71" s="945">
        <f>'P2. Buxheti Cash flow Viti2020'!$M37*'P10. Cash Flow 2020'!G9</f>
        <v>0</v>
      </c>
      <c r="H71" s="945">
        <f>'P2. Buxheti Cash flow Viti2020'!$M37*'P10. Cash Flow 2020'!H9</f>
        <v>0</v>
      </c>
      <c r="I71" s="945">
        <f>'P2. Buxheti Cash flow Viti2020'!$M37*'P10. Cash Flow 2020'!I9</f>
        <v>0</v>
      </c>
      <c r="J71" s="945">
        <f>'P2. Buxheti Cash flow Viti2020'!$M37*'P10. Cash Flow 2020'!J9</f>
        <v>0</v>
      </c>
      <c r="K71" s="945">
        <f>'P2. Buxheti Cash flow Viti2020'!$M37*'P10. Cash Flow 2020'!K9</f>
        <v>0</v>
      </c>
      <c r="L71" s="945">
        <f>'P2. Buxheti Cash flow Viti2020'!$M37*'P10. Cash Flow 2020'!L9</f>
        <v>0</v>
      </c>
      <c r="M71" s="945">
        <f>'P2. Buxheti Cash flow Viti2020'!$M37*'P10. Cash Flow 2020'!M9</f>
        <v>0</v>
      </c>
      <c r="N71" s="945">
        <f>'P2. Buxheti Cash flow Viti2020'!$M37*'P10. Cash Flow 2020'!N9</f>
        <v>0</v>
      </c>
      <c r="O71" s="808">
        <f t="shared" si="8"/>
        <v>0</v>
      </c>
      <c r="P71" s="805"/>
    </row>
    <row r="72" spans="1:17" ht="15" customHeight="1">
      <c r="A72" s="806">
        <v>230</v>
      </c>
      <c r="B72" s="807" t="s">
        <v>86</v>
      </c>
      <c r="C72" s="945">
        <f>'P2. Buxheti Cash flow Viti2020'!$N37*'P10. Cash Flow 2020'!C8</f>
        <v>0</v>
      </c>
      <c r="D72" s="945">
        <f>'P2. Buxheti Cash flow Viti2020'!$N37*'P10. Cash Flow 2020'!D8</f>
        <v>0</v>
      </c>
      <c r="E72" s="945">
        <f>'P2. Buxheti Cash flow Viti2020'!$N37*'P10. Cash Flow 2020'!E8</f>
        <v>0</v>
      </c>
      <c r="F72" s="945">
        <f>'P2. Buxheti Cash flow Viti2020'!$N37*'P10. Cash Flow 2020'!F8</f>
        <v>0</v>
      </c>
      <c r="G72" s="945">
        <f>'P2. Buxheti Cash flow Viti2020'!$N37*'P10. Cash Flow 2020'!G8</f>
        <v>0</v>
      </c>
      <c r="H72" s="945">
        <f>'P2. Buxheti Cash flow Viti2020'!$N37*'P10. Cash Flow 2020'!H8</f>
        <v>0</v>
      </c>
      <c r="I72" s="945">
        <f>'P2. Buxheti Cash flow Viti2020'!$N37*'P10. Cash Flow 2020'!I8</f>
        <v>0</v>
      </c>
      <c r="J72" s="945">
        <f>'P2. Buxheti Cash flow Viti2020'!$N37*'P10. Cash Flow 2020'!J8</f>
        <v>0</v>
      </c>
      <c r="K72" s="945">
        <f>'P2. Buxheti Cash flow Viti2020'!$N37*'P10. Cash Flow 2020'!K8</f>
        <v>0</v>
      </c>
      <c r="L72" s="945">
        <f>'P2. Buxheti Cash flow Viti2020'!$N37*'P10. Cash Flow 2020'!L8</f>
        <v>0</v>
      </c>
      <c r="M72" s="945">
        <f>'P2. Buxheti Cash flow Viti2020'!$N37*'P10. Cash Flow 2020'!M8</f>
        <v>0</v>
      </c>
      <c r="N72" s="945">
        <f>'P2. Buxheti Cash flow Viti2020'!$N37*'P10. Cash Flow 2020'!N8</f>
        <v>0</v>
      </c>
      <c r="O72" s="808">
        <f t="shared" si="8"/>
        <v>0</v>
      </c>
      <c r="P72" s="805"/>
    </row>
    <row r="73" spans="1:17" ht="15" customHeight="1">
      <c r="A73" s="806">
        <v>231</v>
      </c>
      <c r="B73" s="807" t="s">
        <v>85</v>
      </c>
      <c r="C73" s="945">
        <f>'P2. Buxheti Cash flow Viti2020'!$O37*'P10. Cash Flow 2020'!C8</f>
        <v>1970.3999999999999</v>
      </c>
      <c r="D73" s="945">
        <f>'P2. Buxheti Cash flow Viti2020'!$O37*'P10. Cash Flow 2020'!D8</f>
        <v>1970.3999999999999</v>
      </c>
      <c r="E73" s="945">
        <f>'P2. Buxheti Cash flow Viti2020'!$O37*'P10. Cash Flow 2020'!E8</f>
        <v>1313.6000000000001</v>
      </c>
      <c r="F73" s="945">
        <f>'P2. Buxheti Cash flow Viti2020'!$O37*'P10. Cash Flow 2020'!F8</f>
        <v>1313.6000000000001</v>
      </c>
      <c r="G73" s="945">
        <f>'P2. Buxheti Cash flow Viti2020'!$O37*'P10. Cash Flow 2020'!G8</f>
        <v>1313.6000000000001</v>
      </c>
      <c r="H73" s="945">
        <f>'P2. Buxheti Cash flow Viti2020'!$O37*'P10. Cash Flow 2020'!H8</f>
        <v>1313.6000000000001</v>
      </c>
      <c r="I73" s="945">
        <f>'P2. Buxheti Cash flow Viti2020'!$O37*'P10. Cash Flow 2020'!I8</f>
        <v>1313.6000000000001</v>
      </c>
      <c r="J73" s="945">
        <f>'P2. Buxheti Cash flow Viti2020'!$O37*'P10. Cash Flow 2020'!J8</f>
        <v>1313.6000000000001</v>
      </c>
      <c r="K73" s="945">
        <f>'P2. Buxheti Cash flow Viti2020'!$O37*'P10. Cash Flow 2020'!K8</f>
        <v>656.80000000000007</v>
      </c>
      <c r="L73" s="945">
        <f>'P2. Buxheti Cash flow Viti2020'!$O37*'P10. Cash Flow 2020'!L8</f>
        <v>656.80000000000007</v>
      </c>
      <c r="M73" s="945">
        <f>'P2. Buxheti Cash flow Viti2020'!$O37*'P10. Cash Flow 2020'!M8</f>
        <v>0</v>
      </c>
      <c r="N73" s="945">
        <f>'P2. Buxheti Cash flow Viti2020'!$O37*'P10. Cash Flow 2020'!N8</f>
        <v>0</v>
      </c>
      <c r="O73" s="808">
        <f t="shared" si="8"/>
        <v>13136</v>
      </c>
      <c r="P73" s="805"/>
    </row>
    <row r="74" spans="1:17" ht="15" customHeight="1">
      <c r="A74" s="806">
        <v>230</v>
      </c>
      <c r="B74" s="807" t="s">
        <v>87</v>
      </c>
      <c r="C74" s="946">
        <v>0</v>
      </c>
      <c r="D74" s="946">
        <v>0</v>
      </c>
      <c r="E74" s="946">
        <v>0</v>
      </c>
      <c r="F74" s="946">
        <v>0</v>
      </c>
      <c r="G74" s="946">
        <v>0</v>
      </c>
      <c r="H74" s="946">
        <v>0</v>
      </c>
      <c r="I74" s="946">
        <v>0</v>
      </c>
      <c r="J74" s="946">
        <v>0</v>
      </c>
      <c r="K74" s="946">
        <v>0</v>
      </c>
      <c r="L74" s="946">
        <v>0</v>
      </c>
      <c r="M74" s="946">
        <v>0</v>
      </c>
      <c r="N74" s="946">
        <v>0</v>
      </c>
      <c r="O74" s="808">
        <f t="shared" si="8"/>
        <v>0</v>
      </c>
      <c r="P74" s="805"/>
    </row>
    <row r="75" spans="1:17" ht="15" customHeight="1">
      <c r="A75" s="833">
        <v>231</v>
      </c>
      <c r="B75" s="834" t="s">
        <v>88</v>
      </c>
      <c r="C75" s="946">
        <v>0</v>
      </c>
      <c r="D75" s="946">
        <v>0</v>
      </c>
      <c r="E75" s="946">
        <v>0</v>
      </c>
      <c r="F75" s="946">
        <v>0</v>
      </c>
      <c r="G75" s="946">
        <v>0</v>
      </c>
      <c r="H75" s="946">
        <v>0</v>
      </c>
      <c r="I75" s="946">
        <v>0</v>
      </c>
      <c r="J75" s="946">
        <v>0</v>
      </c>
      <c r="K75" s="946">
        <v>0</v>
      </c>
      <c r="L75" s="946">
        <v>0</v>
      </c>
      <c r="M75" s="946">
        <v>0</v>
      </c>
      <c r="N75" s="946">
        <v>0</v>
      </c>
      <c r="O75" s="835">
        <f t="shared" si="8"/>
        <v>0</v>
      </c>
      <c r="P75" s="809"/>
      <c r="Q75" s="810" t="s">
        <v>523</v>
      </c>
    </row>
    <row r="76" spans="1:17" ht="15" customHeight="1" thickBot="1">
      <c r="A76" s="811"/>
      <c r="B76" s="812" t="s">
        <v>524</v>
      </c>
      <c r="C76" s="836">
        <f t="shared" ref="C76:O76" si="9">SUM(C65:C75)</f>
        <v>4866.2</v>
      </c>
      <c r="D76" s="836">
        <f t="shared" si="9"/>
        <v>4866.2</v>
      </c>
      <c r="E76" s="836">
        <f t="shared" si="9"/>
        <v>4209.4000000000005</v>
      </c>
      <c r="F76" s="836">
        <f t="shared" si="9"/>
        <v>4209.4000000000005</v>
      </c>
      <c r="G76" s="836">
        <f t="shared" si="9"/>
        <v>4209.4000000000005</v>
      </c>
      <c r="H76" s="836">
        <f t="shared" si="9"/>
        <v>4209.4000000000005</v>
      </c>
      <c r="I76" s="836">
        <f t="shared" si="9"/>
        <v>4209.4000000000005</v>
      </c>
      <c r="J76" s="836">
        <f t="shared" si="9"/>
        <v>4209.4000000000005</v>
      </c>
      <c r="K76" s="836">
        <f t="shared" si="9"/>
        <v>2104.7000000000003</v>
      </c>
      <c r="L76" s="836">
        <f t="shared" si="9"/>
        <v>2104.7000000000003</v>
      </c>
      <c r="M76" s="836">
        <f t="shared" si="9"/>
        <v>1447.9</v>
      </c>
      <c r="N76" s="836">
        <f t="shared" si="9"/>
        <v>1447.9</v>
      </c>
      <c r="O76" s="836">
        <f t="shared" si="9"/>
        <v>42094</v>
      </c>
      <c r="P76" s="815">
        <f>SUM(P75)</f>
        <v>0</v>
      </c>
    </row>
    <row r="77" spans="1:17" ht="15" customHeight="1">
      <c r="A77" s="816">
        <v>6</v>
      </c>
      <c r="B77" s="817" t="str">
        <f>'P2. Buxheti Cash flow Viti2020'!D43</f>
        <v xml:space="preserve">Programi per Sportit </v>
      </c>
      <c r="C77" s="818"/>
      <c r="D77" s="818"/>
      <c r="E77" s="818"/>
      <c r="F77" s="818"/>
      <c r="G77" s="818"/>
      <c r="H77" s="818"/>
      <c r="I77" s="818"/>
      <c r="J77" s="818"/>
      <c r="K77" s="818"/>
      <c r="L77" s="818"/>
      <c r="M77" s="818"/>
      <c r="N77" s="818"/>
      <c r="O77" s="849"/>
      <c r="P77" s="820"/>
    </row>
    <row r="78" spans="1:17" ht="15" customHeight="1">
      <c r="A78" s="802">
        <v>600</v>
      </c>
      <c r="B78" s="803" t="s">
        <v>40</v>
      </c>
      <c r="C78" s="949">
        <f>'P2. Buxheti Cash flow Viti2020'!$G43*'P10. Cash Flow 2020'!C10</f>
        <v>0</v>
      </c>
      <c r="D78" s="949">
        <f>'P2. Buxheti Cash flow Viti2020'!$G43*'P10. Cash Flow 2020'!D10</f>
        <v>0</v>
      </c>
      <c r="E78" s="949">
        <f>'P2. Buxheti Cash flow Viti2020'!$G43*'P10. Cash Flow 2020'!E10</f>
        <v>0</v>
      </c>
      <c r="F78" s="949">
        <f>'P2. Buxheti Cash flow Viti2020'!$G43*'P10. Cash Flow 2020'!F10</f>
        <v>0</v>
      </c>
      <c r="G78" s="949">
        <f>'P2. Buxheti Cash flow Viti2020'!$G43*'P10. Cash Flow 2020'!G10</f>
        <v>0</v>
      </c>
      <c r="H78" s="949">
        <f>'P2. Buxheti Cash flow Viti2020'!$G43*'P10. Cash Flow 2020'!H10</f>
        <v>0</v>
      </c>
      <c r="I78" s="949">
        <f>'P2. Buxheti Cash flow Viti2020'!$G43*'P10. Cash Flow 2020'!I10</f>
        <v>0</v>
      </c>
      <c r="J78" s="949">
        <f>'P2. Buxheti Cash flow Viti2020'!$G43*'P10. Cash Flow 2020'!J10</f>
        <v>0</v>
      </c>
      <c r="K78" s="949">
        <f>'P2. Buxheti Cash flow Viti2020'!$G43*'P10. Cash Flow 2020'!K10</f>
        <v>0</v>
      </c>
      <c r="L78" s="949">
        <f>'P2. Buxheti Cash flow Viti2020'!$G43*'P10. Cash Flow 2020'!L10</f>
        <v>0</v>
      </c>
      <c r="M78" s="949">
        <f>'P2. Buxheti Cash flow Viti2020'!$G43*'P10. Cash Flow 2020'!M10</f>
        <v>0</v>
      </c>
      <c r="N78" s="949">
        <f>'P2. Buxheti Cash flow Viti2020'!$G43*'P10. Cash Flow 2020'!N10</f>
        <v>0</v>
      </c>
      <c r="O78" s="804">
        <f t="shared" ref="O78:O88" si="10">SUM(C78:N78)</f>
        <v>0</v>
      </c>
      <c r="P78" s="822"/>
    </row>
    <row r="79" spans="1:17" ht="15" customHeight="1">
      <c r="A79" s="806">
        <v>601</v>
      </c>
      <c r="B79" s="807" t="s">
        <v>81</v>
      </c>
      <c r="C79" s="945">
        <f>'P2. Buxheti Cash flow Viti2020'!$H43*'P10. Cash Flow 2020'!C10</f>
        <v>0</v>
      </c>
      <c r="D79" s="945">
        <f>'P2. Buxheti Cash flow Viti2020'!$H43*'P10. Cash Flow 2020'!D10</f>
        <v>0</v>
      </c>
      <c r="E79" s="945">
        <f>'P2. Buxheti Cash flow Viti2020'!$H43*'P10. Cash Flow 2020'!E10</f>
        <v>0</v>
      </c>
      <c r="F79" s="945">
        <f>'P2. Buxheti Cash flow Viti2020'!$H43*'P10. Cash Flow 2020'!F10</f>
        <v>0</v>
      </c>
      <c r="G79" s="945">
        <f>'P2. Buxheti Cash flow Viti2020'!$H43*'P10. Cash Flow 2020'!G10</f>
        <v>0</v>
      </c>
      <c r="H79" s="945">
        <f>'P2. Buxheti Cash flow Viti2020'!$H43*'P10. Cash Flow 2020'!H10</f>
        <v>0</v>
      </c>
      <c r="I79" s="945">
        <f>'P2. Buxheti Cash flow Viti2020'!$H43*'P10. Cash Flow 2020'!I10</f>
        <v>0</v>
      </c>
      <c r="J79" s="945">
        <f>'P2. Buxheti Cash flow Viti2020'!$H43*'P10. Cash Flow 2020'!J10</f>
        <v>0</v>
      </c>
      <c r="K79" s="945">
        <f>'P2. Buxheti Cash flow Viti2020'!$H43*'P10. Cash Flow 2020'!K10</f>
        <v>0</v>
      </c>
      <c r="L79" s="945">
        <f>'P2. Buxheti Cash flow Viti2020'!$H43*'P10. Cash Flow 2020'!L10</f>
        <v>0</v>
      </c>
      <c r="M79" s="945">
        <f>'P2. Buxheti Cash flow Viti2020'!$H43*'P10. Cash Flow 2020'!M10</f>
        <v>0</v>
      </c>
      <c r="N79" s="945">
        <f>'P2. Buxheti Cash flow Viti2020'!$H43*'P10. Cash Flow 2020'!N10</f>
        <v>0</v>
      </c>
      <c r="O79" s="847">
        <f t="shared" si="10"/>
        <v>0</v>
      </c>
      <c r="P79" s="822"/>
    </row>
    <row r="80" spans="1:17" ht="15" customHeight="1">
      <c r="A80" s="806">
        <v>602</v>
      </c>
      <c r="B80" s="807" t="s">
        <v>102</v>
      </c>
      <c r="C80" s="945">
        <f>'P2. Buxheti Cash flow Viti2020'!$I43*'P10. Cash Flow 2020'!C9</f>
        <v>0</v>
      </c>
      <c r="D80" s="945">
        <f>'P2. Buxheti Cash flow Viti2020'!$I43*'P10. Cash Flow 2020'!D9</f>
        <v>0</v>
      </c>
      <c r="E80" s="945">
        <f>'P2. Buxheti Cash flow Viti2020'!$I43*'P10. Cash Flow 2020'!E9</f>
        <v>0</v>
      </c>
      <c r="F80" s="945">
        <f>'P2. Buxheti Cash flow Viti2020'!$I43*'P10. Cash Flow 2020'!F9</f>
        <v>0</v>
      </c>
      <c r="G80" s="945">
        <f>'P2. Buxheti Cash flow Viti2020'!$I43*'P10. Cash Flow 2020'!G9</f>
        <v>0</v>
      </c>
      <c r="H80" s="945">
        <f>'P2. Buxheti Cash flow Viti2020'!$I43*'P10. Cash Flow 2020'!H9</f>
        <v>0</v>
      </c>
      <c r="I80" s="945">
        <f>'P2. Buxheti Cash flow Viti2020'!$I43*'P10. Cash Flow 2020'!I9</f>
        <v>0</v>
      </c>
      <c r="J80" s="945">
        <f>'P2. Buxheti Cash flow Viti2020'!$I43*'P10. Cash Flow 2020'!J9</f>
        <v>0</v>
      </c>
      <c r="K80" s="945">
        <f>'P2. Buxheti Cash flow Viti2020'!$I43*'P10. Cash Flow 2020'!K9</f>
        <v>0</v>
      </c>
      <c r="L80" s="945">
        <f>'P2. Buxheti Cash flow Viti2020'!$I43*'P10. Cash Flow 2020'!L9</f>
        <v>0</v>
      </c>
      <c r="M80" s="945">
        <f>'P2. Buxheti Cash flow Viti2020'!$I43*'P10. Cash Flow 2020'!M9</f>
        <v>0</v>
      </c>
      <c r="N80" s="945">
        <f>'P2. Buxheti Cash flow Viti2020'!$I43*'P10. Cash Flow 2020'!N9</f>
        <v>0</v>
      </c>
      <c r="O80" s="808">
        <f t="shared" si="10"/>
        <v>0</v>
      </c>
      <c r="P80" s="822"/>
    </row>
    <row r="81" spans="1:16" ht="15" customHeight="1">
      <c r="A81" s="806">
        <v>603</v>
      </c>
      <c r="B81" s="807" t="s">
        <v>46</v>
      </c>
      <c r="C81" s="945">
        <f>'P2. Buxheti Cash flow Viti2020'!$J43*'P10. Cash Flow 2020'!C9</f>
        <v>0</v>
      </c>
      <c r="D81" s="945">
        <f>'P2. Buxheti Cash flow Viti2020'!$J43*'P10. Cash Flow 2020'!D9</f>
        <v>0</v>
      </c>
      <c r="E81" s="945">
        <f>'P2. Buxheti Cash flow Viti2020'!$J43*'P10. Cash Flow 2020'!E9</f>
        <v>0</v>
      </c>
      <c r="F81" s="945">
        <f>'P2. Buxheti Cash flow Viti2020'!$J43*'P10. Cash Flow 2020'!F9</f>
        <v>0</v>
      </c>
      <c r="G81" s="945">
        <f>'P2. Buxheti Cash flow Viti2020'!$J43*'P10. Cash Flow 2020'!G9</f>
        <v>0</v>
      </c>
      <c r="H81" s="945">
        <f>'P2. Buxheti Cash flow Viti2020'!$J43*'P10. Cash Flow 2020'!H9</f>
        <v>0</v>
      </c>
      <c r="I81" s="945">
        <f>'P2. Buxheti Cash flow Viti2020'!$J43*'P10. Cash Flow 2020'!I9</f>
        <v>0</v>
      </c>
      <c r="J81" s="945">
        <f>'P2. Buxheti Cash flow Viti2020'!$J43*'P10. Cash Flow 2020'!J9</f>
        <v>0</v>
      </c>
      <c r="K81" s="945">
        <f>'P2. Buxheti Cash flow Viti2020'!$J43*'P10. Cash Flow 2020'!K9</f>
        <v>0</v>
      </c>
      <c r="L81" s="945">
        <f>'P2. Buxheti Cash flow Viti2020'!$J43*'P10. Cash Flow 2020'!L9</f>
        <v>0</v>
      </c>
      <c r="M81" s="945">
        <f>'P2. Buxheti Cash flow Viti2020'!$J43*'P10. Cash Flow 2020'!M9</f>
        <v>0</v>
      </c>
      <c r="N81" s="945">
        <f>'P2. Buxheti Cash flow Viti2020'!$J43*'P10. Cash Flow 2020'!N9</f>
        <v>0</v>
      </c>
      <c r="O81" s="808">
        <f t="shared" si="10"/>
        <v>0</v>
      </c>
      <c r="P81" s="822"/>
    </row>
    <row r="82" spans="1:16" ht="15" customHeight="1">
      <c r="A82" s="806">
        <v>604</v>
      </c>
      <c r="B82" s="807" t="s">
        <v>82</v>
      </c>
      <c r="C82" s="945">
        <f>'P2. Buxheti Cash flow Viti2020'!$K43*'P10. Cash Flow 2020'!C9</f>
        <v>0</v>
      </c>
      <c r="D82" s="945">
        <f>'P2. Buxheti Cash flow Viti2020'!$K43*'P10. Cash Flow 2020'!D9</f>
        <v>0</v>
      </c>
      <c r="E82" s="945">
        <f>'P2. Buxheti Cash flow Viti2020'!$K43*'P10. Cash Flow 2020'!E9</f>
        <v>0</v>
      </c>
      <c r="F82" s="945">
        <f>'P2. Buxheti Cash flow Viti2020'!$K43*'P10. Cash Flow 2020'!F9</f>
        <v>0</v>
      </c>
      <c r="G82" s="945">
        <f>'P2. Buxheti Cash flow Viti2020'!$K43*'P10. Cash Flow 2020'!G9</f>
        <v>0</v>
      </c>
      <c r="H82" s="945">
        <f>'P2. Buxheti Cash flow Viti2020'!$K43*'P10. Cash Flow 2020'!H9</f>
        <v>0</v>
      </c>
      <c r="I82" s="945">
        <f>'P2. Buxheti Cash flow Viti2020'!$K43*'P10. Cash Flow 2020'!I9</f>
        <v>0</v>
      </c>
      <c r="J82" s="945">
        <f>'P2. Buxheti Cash flow Viti2020'!$K43*'P10. Cash Flow 2020'!J9</f>
        <v>0</v>
      </c>
      <c r="K82" s="945">
        <f>'P2. Buxheti Cash flow Viti2020'!$K43*'P10. Cash Flow 2020'!K9</f>
        <v>0</v>
      </c>
      <c r="L82" s="945">
        <f>'P2. Buxheti Cash flow Viti2020'!$K43*'P10. Cash Flow 2020'!L9</f>
        <v>0</v>
      </c>
      <c r="M82" s="945">
        <f>'P2. Buxheti Cash flow Viti2020'!$K43*'P10. Cash Flow 2020'!M9</f>
        <v>0</v>
      </c>
      <c r="N82" s="945">
        <f>'P2. Buxheti Cash flow Viti2020'!$K43*'P10. Cash Flow 2020'!N9</f>
        <v>0</v>
      </c>
      <c r="O82" s="808">
        <f t="shared" si="10"/>
        <v>0</v>
      </c>
      <c r="P82" s="822"/>
    </row>
    <row r="83" spans="1:16" ht="15" customHeight="1">
      <c r="A83" s="806">
        <v>605</v>
      </c>
      <c r="B83" s="807" t="s">
        <v>83</v>
      </c>
      <c r="C83" s="945">
        <f>'P2. Buxheti Cash flow Viti2020'!$L43*'P10. Cash Flow 2020'!C9</f>
        <v>0</v>
      </c>
      <c r="D83" s="945">
        <f>'P2. Buxheti Cash flow Viti2020'!$L43*'P10. Cash Flow 2020'!D9</f>
        <v>0</v>
      </c>
      <c r="E83" s="945">
        <f>'P2. Buxheti Cash flow Viti2020'!$L43*'P10. Cash Flow 2020'!E9</f>
        <v>0</v>
      </c>
      <c r="F83" s="945">
        <f>'P2. Buxheti Cash flow Viti2020'!$L43*'P10. Cash Flow 2020'!F9</f>
        <v>0</v>
      </c>
      <c r="G83" s="945">
        <f>'P2. Buxheti Cash flow Viti2020'!$L43*'P10. Cash Flow 2020'!G9</f>
        <v>0</v>
      </c>
      <c r="H83" s="945">
        <f>'P2. Buxheti Cash flow Viti2020'!$L43*'P10. Cash Flow 2020'!H9</f>
        <v>0</v>
      </c>
      <c r="I83" s="945">
        <f>'P2. Buxheti Cash flow Viti2020'!$L43*'P10. Cash Flow 2020'!I9</f>
        <v>0</v>
      </c>
      <c r="J83" s="945">
        <f>'P2. Buxheti Cash flow Viti2020'!$L43*'P10. Cash Flow 2020'!J9</f>
        <v>0</v>
      </c>
      <c r="K83" s="945">
        <f>'P2. Buxheti Cash flow Viti2020'!$L43*'P10. Cash Flow 2020'!K9</f>
        <v>0</v>
      </c>
      <c r="L83" s="945">
        <f>'P2. Buxheti Cash flow Viti2020'!$L43*'P10. Cash Flow 2020'!L9</f>
        <v>0</v>
      </c>
      <c r="M83" s="945">
        <f>'P2. Buxheti Cash flow Viti2020'!$L43*'P10. Cash Flow 2020'!M9</f>
        <v>0</v>
      </c>
      <c r="N83" s="945">
        <f>'P2. Buxheti Cash flow Viti2020'!$L43*'P10. Cash Flow 2020'!N9</f>
        <v>0</v>
      </c>
      <c r="O83" s="808">
        <f t="shared" si="10"/>
        <v>0</v>
      </c>
      <c r="P83" s="822"/>
    </row>
    <row r="84" spans="1:16" ht="15" customHeight="1">
      <c r="A84" s="806">
        <v>606</v>
      </c>
      <c r="B84" s="807" t="s">
        <v>84</v>
      </c>
      <c r="C84" s="945">
        <f>'P2. Buxheti Cash flow Viti2020'!$M43*'P10. Cash Flow 2020'!C9</f>
        <v>0</v>
      </c>
      <c r="D84" s="945">
        <f>'P2. Buxheti Cash flow Viti2020'!$M43*'P10. Cash Flow 2020'!D9</f>
        <v>0</v>
      </c>
      <c r="E84" s="945">
        <f>'P2. Buxheti Cash flow Viti2020'!$M43*'P10. Cash Flow 2020'!E9</f>
        <v>0</v>
      </c>
      <c r="F84" s="945">
        <f>'P2. Buxheti Cash flow Viti2020'!$M43*'P10. Cash Flow 2020'!F9</f>
        <v>0</v>
      </c>
      <c r="G84" s="945">
        <f>'P2. Buxheti Cash flow Viti2020'!$M43*'P10. Cash Flow 2020'!G9</f>
        <v>0</v>
      </c>
      <c r="H84" s="945">
        <f>'P2. Buxheti Cash flow Viti2020'!$M43*'P10. Cash Flow 2020'!H9</f>
        <v>0</v>
      </c>
      <c r="I84" s="945">
        <f>'P2. Buxheti Cash flow Viti2020'!$M43*'P10. Cash Flow 2020'!I9</f>
        <v>0</v>
      </c>
      <c r="J84" s="945">
        <f>'P2. Buxheti Cash flow Viti2020'!$M43*'P10. Cash Flow 2020'!J9</f>
        <v>0</v>
      </c>
      <c r="K84" s="945">
        <f>'P2. Buxheti Cash flow Viti2020'!$M43*'P10. Cash Flow 2020'!K9</f>
        <v>0</v>
      </c>
      <c r="L84" s="945">
        <f>'P2. Buxheti Cash flow Viti2020'!$M43*'P10. Cash Flow 2020'!L9</f>
        <v>0</v>
      </c>
      <c r="M84" s="945">
        <f>'P2. Buxheti Cash flow Viti2020'!$M43*'P10. Cash Flow 2020'!M9</f>
        <v>0</v>
      </c>
      <c r="N84" s="945">
        <f>'P2. Buxheti Cash flow Viti2020'!$M43*'P10. Cash Flow 2020'!N9</f>
        <v>0</v>
      </c>
      <c r="O84" s="808">
        <f t="shared" si="10"/>
        <v>0</v>
      </c>
      <c r="P84" s="822"/>
    </row>
    <row r="85" spans="1:16" ht="15" customHeight="1">
      <c r="A85" s="806">
        <v>230</v>
      </c>
      <c r="B85" s="807" t="s">
        <v>86</v>
      </c>
      <c r="C85" s="945">
        <f>'P2. Buxheti Cash flow Viti2020'!$N43*'P10. Cash Flow 2020'!C8</f>
        <v>0</v>
      </c>
      <c r="D85" s="945">
        <f>'P2. Buxheti Cash flow Viti2020'!$N43*'P10. Cash Flow 2020'!D8</f>
        <v>0</v>
      </c>
      <c r="E85" s="945">
        <f>'P2. Buxheti Cash flow Viti2020'!$N43*'P10. Cash Flow 2020'!E8</f>
        <v>0</v>
      </c>
      <c r="F85" s="945">
        <f>'P2. Buxheti Cash flow Viti2020'!$N43*'P10. Cash Flow 2020'!F8</f>
        <v>0</v>
      </c>
      <c r="G85" s="945">
        <f>'P2. Buxheti Cash flow Viti2020'!$N43*'P10. Cash Flow 2020'!G8</f>
        <v>0</v>
      </c>
      <c r="H85" s="945">
        <f>'P2. Buxheti Cash flow Viti2020'!$N43*'P10. Cash Flow 2020'!H8</f>
        <v>0</v>
      </c>
      <c r="I85" s="945">
        <f>'P2. Buxheti Cash flow Viti2020'!$N43*'P10. Cash Flow 2020'!I8</f>
        <v>0</v>
      </c>
      <c r="J85" s="945">
        <f>'P2. Buxheti Cash flow Viti2020'!$N43*'P10. Cash Flow 2020'!J8</f>
        <v>0</v>
      </c>
      <c r="K85" s="945">
        <f>'P2. Buxheti Cash flow Viti2020'!$N43*'P10. Cash Flow 2020'!K8</f>
        <v>0</v>
      </c>
      <c r="L85" s="945">
        <f>'P2. Buxheti Cash flow Viti2020'!$N43*'P10. Cash Flow 2020'!L8</f>
        <v>0</v>
      </c>
      <c r="M85" s="945">
        <f>'P2. Buxheti Cash flow Viti2020'!$N43*'P10. Cash Flow 2020'!M8</f>
        <v>0</v>
      </c>
      <c r="N85" s="945">
        <f>'P2. Buxheti Cash flow Viti2020'!$N43*'P10. Cash Flow 2020'!N8</f>
        <v>0</v>
      </c>
      <c r="O85" s="808">
        <f t="shared" si="10"/>
        <v>0</v>
      </c>
      <c r="P85" s="822"/>
    </row>
    <row r="86" spans="1:16" ht="15" customHeight="1">
      <c r="A86" s="806">
        <v>231</v>
      </c>
      <c r="B86" s="807" t="s">
        <v>85</v>
      </c>
      <c r="C86" s="945">
        <f>'P2. Buxheti Cash flow Viti2020'!$O43*'P10. Cash Flow 2020'!C8</f>
        <v>0</v>
      </c>
      <c r="D86" s="945">
        <f>'P2. Buxheti Cash flow Viti2020'!$O43*'P10. Cash Flow 2020'!D8</f>
        <v>0</v>
      </c>
      <c r="E86" s="945">
        <f>'P2. Buxheti Cash flow Viti2020'!$O43*'P10. Cash Flow 2020'!E8</f>
        <v>0</v>
      </c>
      <c r="F86" s="945">
        <f>'P2. Buxheti Cash flow Viti2020'!$O43*'P10. Cash Flow 2020'!F8</f>
        <v>0</v>
      </c>
      <c r="G86" s="945">
        <f>'P2. Buxheti Cash flow Viti2020'!$O43*'P10. Cash Flow 2020'!G8</f>
        <v>0</v>
      </c>
      <c r="H86" s="945">
        <f>'P2. Buxheti Cash flow Viti2020'!$O43*'P10. Cash Flow 2020'!H8</f>
        <v>0</v>
      </c>
      <c r="I86" s="945">
        <f>'P2. Buxheti Cash flow Viti2020'!$O43*'P10. Cash Flow 2020'!I8</f>
        <v>0</v>
      </c>
      <c r="J86" s="945">
        <f>'P2. Buxheti Cash flow Viti2020'!$O43*'P10. Cash Flow 2020'!J8</f>
        <v>0</v>
      </c>
      <c r="K86" s="945">
        <f>'P2. Buxheti Cash flow Viti2020'!$O43*'P10. Cash Flow 2020'!K8</f>
        <v>0</v>
      </c>
      <c r="L86" s="945">
        <f>'P2. Buxheti Cash flow Viti2020'!$O43*'P10. Cash Flow 2020'!L8</f>
        <v>0</v>
      </c>
      <c r="M86" s="945">
        <f>'P2. Buxheti Cash flow Viti2020'!$O43*'P10. Cash Flow 2020'!M8</f>
        <v>0</v>
      </c>
      <c r="N86" s="945">
        <f>'P2. Buxheti Cash flow Viti2020'!$O43*'P10. Cash Flow 2020'!N8</f>
        <v>0</v>
      </c>
      <c r="O86" s="808">
        <f t="shared" si="10"/>
        <v>0</v>
      </c>
      <c r="P86" s="822"/>
    </row>
    <row r="87" spans="1:16" ht="15" customHeight="1">
      <c r="A87" s="806">
        <v>230</v>
      </c>
      <c r="B87" s="807" t="s">
        <v>87</v>
      </c>
      <c r="C87" s="946">
        <v>0</v>
      </c>
      <c r="D87" s="946">
        <v>0</v>
      </c>
      <c r="E87" s="946">
        <v>0</v>
      </c>
      <c r="F87" s="946">
        <v>0</v>
      </c>
      <c r="G87" s="946">
        <v>0</v>
      </c>
      <c r="H87" s="946">
        <v>0</v>
      </c>
      <c r="I87" s="946">
        <v>0</v>
      </c>
      <c r="J87" s="946">
        <v>0</v>
      </c>
      <c r="K87" s="946">
        <v>0</v>
      </c>
      <c r="L87" s="946">
        <v>0</v>
      </c>
      <c r="M87" s="946">
        <v>0</v>
      </c>
      <c r="N87" s="946">
        <v>0</v>
      </c>
      <c r="O87" s="808">
        <f t="shared" si="10"/>
        <v>0</v>
      </c>
      <c r="P87" s="822"/>
    </row>
    <row r="88" spans="1:16" ht="15" customHeight="1">
      <c r="A88" s="833">
        <v>231</v>
      </c>
      <c r="B88" s="834" t="s">
        <v>88</v>
      </c>
      <c r="C88" s="954">
        <v>0</v>
      </c>
      <c r="D88" s="954">
        <v>0</v>
      </c>
      <c r="E88" s="954">
        <v>0</v>
      </c>
      <c r="F88" s="954">
        <v>0</v>
      </c>
      <c r="G88" s="954">
        <v>0</v>
      </c>
      <c r="H88" s="954">
        <v>0</v>
      </c>
      <c r="I88" s="954">
        <v>0</v>
      </c>
      <c r="J88" s="954">
        <v>0</v>
      </c>
      <c r="K88" s="954">
        <v>0</v>
      </c>
      <c r="L88" s="954">
        <v>0</v>
      </c>
      <c r="M88" s="954">
        <v>0</v>
      </c>
      <c r="N88" s="954">
        <v>0</v>
      </c>
      <c r="O88" s="835">
        <f t="shared" si="10"/>
        <v>0</v>
      </c>
      <c r="P88" s="822"/>
    </row>
    <row r="89" spans="1:16" ht="15" customHeight="1" thickBot="1">
      <c r="A89" s="811"/>
      <c r="B89" s="812" t="s">
        <v>524</v>
      </c>
      <c r="C89" s="846">
        <f t="shared" ref="C89:N89" si="11">SUM(C78:C88)</f>
        <v>0</v>
      </c>
      <c r="D89" s="846">
        <f t="shared" si="11"/>
        <v>0</v>
      </c>
      <c r="E89" s="846">
        <f t="shared" si="11"/>
        <v>0</v>
      </c>
      <c r="F89" s="846">
        <f t="shared" si="11"/>
        <v>0</v>
      </c>
      <c r="G89" s="846">
        <f t="shared" si="11"/>
        <v>0</v>
      </c>
      <c r="H89" s="846">
        <f t="shared" si="11"/>
        <v>0</v>
      </c>
      <c r="I89" s="846">
        <f t="shared" si="11"/>
        <v>0</v>
      </c>
      <c r="J89" s="846">
        <f t="shared" si="11"/>
        <v>0</v>
      </c>
      <c r="K89" s="846">
        <f t="shared" si="11"/>
        <v>0</v>
      </c>
      <c r="L89" s="846">
        <f t="shared" si="11"/>
        <v>0</v>
      </c>
      <c r="M89" s="846">
        <f t="shared" si="11"/>
        <v>0</v>
      </c>
      <c r="N89" s="846">
        <f t="shared" si="11"/>
        <v>0</v>
      </c>
      <c r="O89" s="850">
        <f>SUM(O78:O88)</f>
        <v>0</v>
      </c>
      <c r="P89" s="815">
        <f>SUM(P88)</f>
        <v>0</v>
      </c>
    </row>
    <row r="90" spans="1:16" ht="15" customHeight="1">
      <c r="A90" s="851"/>
      <c r="B90" s="825" t="s">
        <v>178</v>
      </c>
      <c r="C90" s="826">
        <f>SUM(C91:C101)</f>
        <v>78422.62999999999</v>
      </c>
      <c r="D90" s="826">
        <f t="shared" ref="D90:O90" si="12">SUM(D91:D101)</f>
        <v>78422.62999999999</v>
      </c>
      <c r="E90" s="826">
        <f t="shared" si="12"/>
        <v>68321.970000000016</v>
      </c>
      <c r="F90" s="826">
        <f t="shared" si="12"/>
        <v>66991.524000000005</v>
      </c>
      <c r="G90" s="826">
        <f t="shared" si="12"/>
        <v>66991.524000000005</v>
      </c>
      <c r="H90" s="826">
        <f t="shared" si="12"/>
        <v>66991.524000000005</v>
      </c>
      <c r="I90" s="826">
        <f t="shared" si="12"/>
        <v>66991.524000000005</v>
      </c>
      <c r="J90" s="826">
        <f t="shared" si="12"/>
        <v>66104.56</v>
      </c>
      <c r="K90" s="826">
        <f t="shared" si="12"/>
        <v>50791.56</v>
      </c>
      <c r="L90" s="826">
        <f t="shared" si="12"/>
        <v>50791.56</v>
      </c>
      <c r="M90" s="826">
        <f t="shared" si="12"/>
        <v>43795.274000000005</v>
      </c>
      <c r="N90" s="826">
        <f t="shared" si="12"/>
        <v>45125.720000000016</v>
      </c>
      <c r="O90" s="826">
        <f t="shared" si="12"/>
        <v>749742</v>
      </c>
      <c r="P90" s="853"/>
    </row>
    <row r="91" spans="1:16" ht="15" customHeight="1">
      <c r="A91" s="948">
        <v>600</v>
      </c>
      <c r="B91" s="944" t="s">
        <v>40</v>
      </c>
      <c r="C91" s="949">
        <f>C13+C26+C39+C52+C65+C78</f>
        <v>34863.21</v>
      </c>
      <c r="D91" s="949">
        <f t="shared" ref="D91:N91" si="13">D13+D26+D39+D52+D65+D78</f>
        <v>34863.21</v>
      </c>
      <c r="E91" s="949">
        <f t="shared" si="13"/>
        <v>32926.365000000005</v>
      </c>
      <c r="F91" s="949">
        <f t="shared" si="13"/>
        <v>31764.258000000002</v>
      </c>
      <c r="G91" s="949">
        <f t="shared" si="13"/>
        <v>31764.258000000002</v>
      </c>
      <c r="H91" s="949">
        <f t="shared" si="13"/>
        <v>31764.258000000002</v>
      </c>
      <c r="I91" s="949">
        <f t="shared" si="13"/>
        <v>31764.258000000002</v>
      </c>
      <c r="J91" s="949">
        <f t="shared" si="13"/>
        <v>30989.52</v>
      </c>
      <c r="K91" s="949">
        <f t="shared" si="13"/>
        <v>30989.52</v>
      </c>
      <c r="L91" s="949">
        <f t="shared" si="13"/>
        <v>30989.52</v>
      </c>
      <c r="M91" s="949">
        <f t="shared" si="13"/>
        <v>31764.258000000002</v>
      </c>
      <c r="N91" s="949">
        <f t="shared" si="13"/>
        <v>32926.365000000005</v>
      </c>
      <c r="O91" s="961">
        <f>SUM(C91:N91)</f>
        <v>387369</v>
      </c>
      <c r="P91" s="959" t="e">
        <f>P13+P26+P39+P52+P65+P78+#REF!</f>
        <v>#REF!</v>
      </c>
    </row>
    <row r="92" spans="1:16" ht="15" customHeight="1">
      <c r="A92" s="962">
        <v>601</v>
      </c>
      <c r="B92" s="854" t="s">
        <v>81</v>
      </c>
      <c r="C92" s="945">
        <f>C14+C27+C40+C53+C66+C79</f>
        <v>5050.17</v>
      </c>
      <c r="D92" s="945">
        <f t="shared" ref="D92:N92" si="14">D14+D27+D40+D53+D66+D79</f>
        <v>5050.17</v>
      </c>
      <c r="E92" s="945">
        <f t="shared" si="14"/>
        <v>4769.6050000000005</v>
      </c>
      <c r="F92" s="945">
        <f t="shared" si="14"/>
        <v>4601.2660000000005</v>
      </c>
      <c r="G92" s="945">
        <f t="shared" si="14"/>
        <v>4601.2660000000005</v>
      </c>
      <c r="H92" s="945">
        <f t="shared" si="14"/>
        <v>4601.2660000000005</v>
      </c>
      <c r="I92" s="945">
        <f t="shared" si="14"/>
        <v>4601.2660000000005</v>
      </c>
      <c r="J92" s="945">
        <f t="shared" si="14"/>
        <v>4489.04</v>
      </c>
      <c r="K92" s="945">
        <f t="shared" si="14"/>
        <v>4489.04</v>
      </c>
      <c r="L92" s="945">
        <f t="shared" si="14"/>
        <v>4489.04</v>
      </c>
      <c r="M92" s="945">
        <f t="shared" si="14"/>
        <v>4601.2660000000005</v>
      </c>
      <c r="N92" s="945">
        <f t="shared" si="14"/>
        <v>4769.6050000000005</v>
      </c>
      <c r="O92" s="963">
        <f t="shared" ref="O92:O101" si="15">SUM(C92:N92)</f>
        <v>56113.000000000007</v>
      </c>
      <c r="P92" s="959" t="e">
        <f>P14+P27+P40+P53+P66+P79+#REF!</f>
        <v>#REF!</v>
      </c>
    </row>
    <row r="93" spans="1:16" ht="15" customHeight="1">
      <c r="A93" s="951">
        <v>602</v>
      </c>
      <c r="B93" s="855" t="s">
        <v>102</v>
      </c>
      <c r="C93" s="945">
        <f t="shared" ref="C93:N93" si="16">C15+C28+C41+C54+C67+C80</f>
        <v>11938.900000000001</v>
      </c>
      <c r="D93" s="945">
        <f t="shared" si="16"/>
        <v>11938.900000000001</v>
      </c>
      <c r="E93" s="945">
        <f t="shared" si="16"/>
        <v>11938.900000000001</v>
      </c>
      <c r="F93" s="945">
        <f t="shared" si="16"/>
        <v>11938.900000000001</v>
      </c>
      <c r="G93" s="945">
        <f t="shared" si="16"/>
        <v>11938.900000000001</v>
      </c>
      <c r="H93" s="945">
        <f t="shared" si="16"/>
        <v>11938.900000000001</v>
      </c>
      <c r="I93" s="945">
        <f t="shared" si="16"/>
        <v>11938.900000000001</v>
      </c>
      <c r="J93" s="945">
        <f t="shared" si="16"/>
        <v>11938.900000000001</v>
      </c>
      <c r="K93" s="945">
        <f t="shared" si="16"/>
        <v>5969.4500000000007</v>
      </c>
      <c r="L93" s="945">
        <f t="shared" si="16"/>
        <v>5969.4500000000007</v>
      </c>
      <c r="M93" s="945">
        <f t="shared" si="16"/>
        <v>5969.4500000000007</v>
      </c>
      <c r="N93" s="945">
        <f t="shared" si="16"/>
        <v>5969.4500000000007</v>
      </c>
      <c r="O93" s="963">
        <f t="shared" si="15"/>
        <v>119389</v>
      </c>
      <c r="P93" s="959" t="e">
        <f>P15+P28+P41+P54+P67+P80+#REF!</f>
        <v>#REF!</v>
      </c>
    </row>
    <row r="94" spans="1:16" ht="15" customHeight="1">
      <c r="A94" s="951">
        <v>603</v>
      </c>
      <c r="B94" s="855" t="s">
        <v>46</v>
      </c>
      <c r="C94" s="945">
        <f t="shared" ref="C94:N94" si="17">C16+C29+C42+C55+C68+C81</f>
        <v>0</v>
      </c>
      <c r="D94" s="945">
        <f t="shared" si="17"/>
        <v>0</v>
      </c>
      <c r="E94" s="945">
        <f t="shared" si="17"/>
        <v>0</v>
      </c>
      <c r="F94" s="945">
        <f t="shared" si="17"/>
        <v>0</v>
      </c>
      <c r="G94" s="945">
        <f t="shared" si="17"/>
        <v>0</v>
      </c>
      <c r="H94" s="945">
        <f t="shared" si="17"/>
        <v>0</v>
      </c>
      <c r="I94" s="945">
        <f t="shared" si="17"/>
        <v>0</v>
      </c>
      <c r="J94" s="945">
        <f t="shared" si="17"/>
        <v>0</v>
      </c>
      <c r="K94" s="945">
        <f t="shared" si="17"/>
        <v>0</v>
      </c>
      <c r="L94" s="945">
        <f t="shared" si="17"/>
        <v>0</v>
      </c>
      <c r="M94" s="945">
        <f t="shared" si="17"/>
        <v>0</v>
      </c>
      <c r="N94" s="945">
        <f t="shared" si="17"/>
        <v>0</v>
      </c>
      <c r="O94" s="963">
        <f t="shared" si="15"/>
        <v>0</v>
      </c>
      <c r="P94" s="959" t="e">
        <f>P16+P29+P42+P55+P68+P81+#REF!</f>
        <v>#REF!</v>
      </c>
    </row>
    <row r="95" spans="1:16" ht="15" customHeight="1">
      <c r="A95" s="951">
        <v>604</v>
      </c>
      <c r="B95" s="855" t="s">
        <v>82</v>
      </c>
      <c r="C95" s="945">
        <f t="shared" ref="C95:N95" si="18">C17+C30+C43+C56+C69+C82</f>
        <v>0</v>
      </c>
      <c r="D95" s="945">
        <f t="shared" si="18"/>
        <v>0</v>
      </c>
      <c r="E95" s="945">
        <f t="shared" si="18"/>
        <v>0</v>
      </c>
      <c r="F95" s="945">
        <f t="shared" si="18"/>
        <v>0</v>
      </c>
      <c r="G95" s="945">
        <f t="shared" si="18"/>
        <v>0</v>
      </c>
      <c r="H95" s="945">
        <f t="shared" si="18"/>
        <v>0</v>
      </c>
      <c r="I95" s="945">
        <f t="shared" si="18"/>
        <v>0</v>
      </c>
      <c r="J95" s="945">
        <f t="shared" si="18"/>
        <v>0</v>
      </c>
      <c r="K95" s="945">
        <f t="shared" si="18"/>
        <v>0</v>
      </c>
      <c r="L95" s="945">
        <f t="shared" si="18"/>
        <v>0</v>
      </c>
      <c r="M95" s="945">
        <f t="shared" si="18"/>
        <v>0</v>
      </c>
      <c r="N95" s="945">
        <f t="shared" si="18"/>
        <v>0</v>
      </c>
      <c r="O95" s="963">
        <f t="shared" si="15"/>
        <v>0</v>
      </c>
      <c r="P95" s="959" t="e">
        <f>P17+P30+P43+P56+P69+P82+#REF!</f>
        <v>#REF!</v>
      </c>
    </row>
    <row r="96" spans="1:16" ht="15" customHeight="1">
      <c r="A96" s="951">
        <v>605</v>
      </c>
      <c r="B96" s="855" t="s">
        <v>83</v>
      </c>
      <c r="C96" s="945">
        <f t="shared" ref="C96:N96" si="19">C18+C31+C44+C57+C70+C83</f>
        <v>50</v>
      </c>
      <c r="D96" s="945">
        <f t="shared" si="19"/>
        <v>50</v>
      </c>
      <c r="E96" s="945">
        <f t="shared" si="19"/>
        <v>50</v>
      </c>
      <c r="F96" s="945">
        <f t="shared" si="19"/>
        <v>50</v>
      </c>
      <c r="G96" s="945">
        <f t="shared" si="19"/>
        <v>50</v>
      </c>
      <c r="H96" s="945">
        <f t="shared" si="19"/>
        <v>50</v>
      </c>
      <c r="I96" s="945">
        <f t="shared" si="19"/>
        <v>50</v>
      </c>
      <c r="J96" s="945">
        <f t="shared" si="19"/>
        <v>50</v>
      </c>
      <c r="K96" s="945">
        <f t="shared" si="19"/>
        <v>25</v>
      </c>
      <c r="L96" s="945">
        <f t="shared" si="19"/>
        <v>25</v>
      </c>
      <c r="M96" s="945">
        <f t="shared" si="19"/>
        <v>25</v>
      </c>
      <c r="N96" s="945">
        <f t="shared" si="19"/>
        <v>25</v>
      </c>
      <c r="O96" s="963">
        <f t="shared" si="15"/>
        <v>500</v>
      </c>
      <c r="P96" s="959" t="e">
        <f>P18+P31+P44+P57+P70+P83+#REF!</f>
        <v>#REF!</v>
      </c>
    </row>
    <row r="97" spans="1:16" ht="16.5" customHeight="1">
      <c r="A97" s="951">
        <v>606</v>
      </c>
      <c r="B97" s="855" t="s">
        <v>84</v>
      </c>
      <c r="C97" s="945">
        <f t="shared" ref="C97:N97" si="20">C19+C32+C45+C58+C71+C84</f>
        <v>2870.6000000000004</v>
      </c>
      <c r="D97" s="945">
        <f t="shared" si="20"/>
        <v>2870.6000000000004</v>
      </c>
      <c r="E97" s="945">
        <f t="shared" si="20"/>
        <v>2870.6000000000004</v>
      </c>
      <c r="F97" s="945">
        <f t="shared" si="20"/>
        <v>2870.6000000000004</v>
      </c>
      <c r="G97" s="945">
        <f t="shared" si="20"/>
        <v>2870.6000000000004</v>
      </c>
      <c r="H97" s="945">
        <f t="shared" si="20"/>
        <v>2870.6000000000004</v>
      </c>
      <c r="I97" s="945">
        <f t="shared" si="20"/>
        <v>2870.6000000000004</v>
      </c>
      <c r="J97" s="945">
        <f t="shared" si="20"/>
        <v>2870.6000000000004</v>
      </c>
      <c r="K97" s="945">
        <f t="shared" si="20"/>
        <v>1435.3000000000002</v>
      </c>
      <c r="L97" s="945">
        <f t="shared" si="20"/>
        <v>1435.3000000000002</v>
      </c>
      <c r="M97" s="945">
        <f t="shared" si="20"/>
        <v>1435.3000000000002</v>
      </c>
      <c r="N97" s="945">
        <f t="shared" si="20"/>
        <v>1435.3000000000002</v>
      </c>
      <c r="O97" s="963">
        <f t="shared" si="15"/>
        <v>28706</v>
      </c>
      <c r="P97" s="959" t="e">
        <f>P19+P32+P45+P58+P71+P84+#REF!</f>
        <v>#REF!</v>
      </c>
    </row>
    <row r="98" spans="1:16" ht="13.5" customHeight="1">
      <c r="A98" s="951">
        <v>230</v>
      </c>
      <c r="B98" s="855" t="s">
        <v>86</v>
      </c>
      <c r="C98" s="945">
        <f t="shared" ref="C98:N98" si="21">C20+C33+C46+C59+C72+C85</f>
        <v>601.94999999999993</v>
      </c>
      <c r="D98" s="945">
        <f t="shared" si="21"/>
        <v>601.94999999999993</v>
      </c>
      <c r="E98" s="945">
        <f t="shared" si="21"/>
        <v>401.3</v>
      </c>
      <c r="F98" s="945">
        <f t="shared" si="21"/>
        <v>401.3</v>
      </c>
      <c r="G98" s="945">
        <f t="shared" si="21"/>
        <v>401.3</v>
      </c>
      <c r="H98" s="945">
        <f t="shared" si="21"/>
        <v>401.3</v>
      </c>
      <c r="I98" s="945">
        <f t="shared" si="21"/>
        <v>401.3</v>
      </c>
      <c r="J98" s="945">
        <f t="shared" si="21"/>
        <v>401.3</v>
      </c>
      <c r="K98" s="945">
        <f t="shared" si="21"/>
        <v>200.65</v>
      </c>
      <c r="L98" s="945">
        <f t="shared" si="21"/>
        <v>200.65</v>
      </c>
      <c r="M98" s="945">
        <f t="shared" si="21"/>
        <v>0</v>
      </c>
      <c r="N98" s="945">
        <f t="shared" si="21"/>
        <v>0</v>
      </c>
      <c r="O98" s="963">
        <f t="shared" si="15"/>
        <v>4013.0000000000005</v>
      </c>
      <c r="P98" s="959" t="e">
        <f>P20+P33+P46+P59+P72+P85+#REF!</f>
        <v>#REF!</v>
      </c>
    </row>
    <row r="99" spans="1:16" ht="15" customHeight="1">
      <c r="A99" s="951">
        <v>231</v>
      </c>
      <c r="B99" s="855" t="s">
        <v>85</v>
      </c>
      <c r="C99" s="945">
        <f t="shared" ref="C99:N99" si="22">C21+C34+C47+C60+C73+C86</f>
        <v>23047.8</v>
      </c>
      <c r="D99" s="945">
        <f t="shared" si="22"/>
        <v>23047.8</v>
      </c>
      <c r="E99" s="945">
        <f t="shared" si="22"/>
        <v>15365.2</v>
      </c>
      <c r="F99" s="945">
        <f t="shared" si="22"/>
        <v>15365.2</v>
      </c>
      <c r="G99" s="945">
        <f t="shared" si="22"/>
        <v>15365.2</v>
      </c>
      <c r="H99" s="945">
        <f t="shared" si="22"/>
        <v>15365.2</v>
      </c>
      <c r="I99" s="945">
        <f t="shared" si="22"/>
        <v>15365.2</v>
      </c>
      <c r="J99" s="945">
        <f t="shared" si="22"/>
        <v>15365.2</v>
      </c>
      <c r="K99" s="945">
        <f t="shared" si="22"/>
        <v>7682.6</v>
      </c>
      <c r="L99" s="945">
        <f t="shared" si="22"/>
        <v>7682.6</v>
      </c>
      <c r="M99" s="945">
        <f t="shared" si="22"/>
        <v>0</v>
      </c>
      <c r="N99" s="945">
        <f t="shared" si="22"/>
        <v>0</v>
      </c>
      <c r="O99" s="963">
        <f t="shared" si="15"/>
        <v>153652</v>
      </c>
      <c r="P99" s="959" t="e">
        <f>P21+P34+P47+P60+P73+P86+#REF!</f>
        <v>#REF!</v>
      </c>
    </row>
    <row r="100" spans="1:16" ht="15" customHeight="1">
      <c r="A100" s="951">
        <v>230</v>
      </c>
      <c r="B100" s="855" t="s">
        <v>87</v>
      </c>
      <c r="C100" s="945">
        <f t="shared" ref="C100:N100" si="23">C22+C35+C48+C61+C74+C87</f>
        <v>0</v>
      </c>
      <c r="D100" s="945">
        <f t="shared" si="23"/>
        <v>0</v>
      </c>
      <c r="E100" s="945">
        <f t="shared" si="23"/>
        <v>0</v>
      </c>
      <c r="F100" s="945">
        <f t="shared" si="23"/>
        <v>0</v>
      </c>
      <c r="G100" s="945">
        <f t="shared" si="23"/>
        <v>0</v>
      </c>
      <c r="H100" s="945">
        <f t="shared" si="23"/>
        <v>0</v>
      </c>
      <c r="I100" s="945">
        <f t="shared" si="23"/>
        <v>0</v>
      </c>
      <c r="J100" s="945">
        <f t="shared" si="23"/>
        <v>0</v>
      </c>
      <c r="K100" s="945">
        <f t="shared" si="23"/>
        <v>0</v>
      </c>
      <c r="L100" s="945">
        <f t="shared" si="23"/>
        <v>0</v>
      </c>
      <c r="M100" s="945">
        <f t="shared" si="23"/>
        <v>0</v>
      </c>
      <c r="N100" s="945">
        <f t="shared" si="23"/>
        <v>0</v>
      </c>
      <c r="O100" s="963">
        <f t="shared" si="15"/>
        <v>0</v>
      </c>
      <c r="P100" s="959" t="e">
        <f>P22+P35+P48+P61+P74+P87+#REF!</f>
        <v>#REF!</v>
      </c>
    </row>
    <row r="101" spans="1:16" ht="15" customHeight="1">
      <c r="A101" s="953">
        <v>231</v>
      </c>
      <c r="B101" s="958" t="s">
        <v>88</v>
      </c>
      <c r="C101" s="945">
        <f t="shared" ref="C101:N101" si="24">C23+C36+C49+C62+C75+C88</f>
        <v>0</v>
      </c>
      <c r="D101" s="945">
        <f t="shared" si="24"/>
        <v>0</v>
      </c>
      <c r="E101" s="945">
        <f t="shared" si="24"/>
        <v>0</v>
      </c>
      <c r="F101" s="945">
        <f t="shared" si="24"/>
        <v>0</v>
      </c>
      <c r="G101" s="945">
        <f t="shared" si="24"/>
        <v>0</v>
      </c>
      <c r="H101" s="945">
        <f t="shared" si="24"/>
        <v>0</v>
      </c>
      <c r="I101" s="945">
        <f t="shared" si="24"/>
        <v>0</v>
      </c>
      <c r="J101" s="945">
        <f t="shared" si="24"/>
        <v>0</v>
      </c>
      <c r="K101" s="945">
        <f t="shared" si="24"/>
        <v>0</v>
      </c>
      <c r="L101" s="945">
        <f t="shared" si="24"/>
        <v>0</v>
      </c>
      <c r="M101" s="945">
        <f t="shared" si="24"/>
        <v>0</v>
      </c>
      <c r="N101" s="945">
        <f t="shared" si="24"/>
        <v>0</v>
      </c>
      <c r="O101" s="964">
        <f t="shared" si="15"/>
        <v>0</v>
      </c>
      <c r="P101" s="959" t="e">
        <f>P23+P36+P49+P62+P75+P88+#REF!</f>
        <v>#REF!</v>
      </c>
    </row>
    <row r="102" spans="1:16" ht="15" customHeight="1" thickBot="1">
      <c r="A102" s="965"/>
      <c r="B102" s="852" t="s">
        <v>525</v>
      </c>
      <c r="C102" s="966">
        <f t="shared" ref="C102:N102" si="25">C24+C37+C50+C63+C76+C89+C90</f>
        <v>156845.25999999998</v>
      </c>
      <c r="D102" s="966">
        <f t="shared" si="25"/>
        <v>156845.25999999998</v>
      </c>
      <c r="E102" s="966">
        <f t="shared" si="25"/>
        <v>136643.94</v>
      </c>
      <c r="F102" s="966">
        <f t="shared" si="25"/>
        <v>133983.04800000001</v>
      </c>
      <c r="G102" s="966">
        <f t="shared" si="25"/>
        <v>133983.04800000001</v>
      </c>
      <c r="H102" s="966">
        <f t="shared" si="25"/>
        <v>133983.04800000001</v>
      </c>
      <c r="I102" s="966">
        <f t="shared" si="25"/>
        <v>133983.04800000001</v>
      </c>
      <c r="J102" s="966">
        <f t="shared" si="25"/>
        <v>132209.12</v>
      </c>
      <c r="K102" s="966">
        <f t="shared" si="25"/>
        <v>101583.12</v>
      </c>
      <c r="L102" s="966">
        <f t="shared" si="25"/>
        <v>101583.12</v>
      </c>
      <c r="M102" s="966">
        <f t="shared" si="25"/>
        <v>87590.54800000001</v>
      </c>
      <c r="N102" s="966">
        <f t="shared" si="25"/>
        <v>90251.440000000031</v>
      </c>
      <c r="O102" s="967">
        <f>SUM(O91:O101)</f>
        <v>749742</v>
      </c>
      <c r="P102" s="960" t="e">
        <f>SUM(P91:P101)</f>
        <v>#REF!</v>
      </c>
    </row>
    <row r="103" spans="1:16" ht="15" customHeight="1">
      <c r="A103" s="824"/>
      <c r="B103" s="825"/>
      <c r="C103" s="856"/>
      <c r="D103" s="856"/>
      <c r="E103" s="856"/>
      <c r="F103" s="856"/>
      <c r="G103" s="856"/>
      <c r="H103" s="856"/>
      <c r="I103" s="856"/>
      <c r="J103" s="856"/>
      <c r="K103" s="856"/>
      <c r="L103" s="856"/>
      <c r="M103" s="856"/>
      <c r="N103" s="856"/>
      <c r="O103" s="856"/>
      <c r="P103" s="857"/>
    </row>
    <row r="104" spans="1:16" ht="15" customHeight="1">
      <c r="A104" s="1456" t="s">
        <v>105</v>
      </c>
      <c r="B104" s="858" t="s">
        <v>103</v>
      </c>
      <c r="C104" s="859"/>
      <c r="D104" s="860"/>
      <c r="E104" s="861"/>
      <c r="F104" s="1459" t="s">
        <v>182</v>
      </c>
      <c r="G104" s="858" t="s">
        <v>103</v>
      </c>
      <c r="H104" s="858"/>
      <c r="I104" s="858"/>
      <c r="O104" s="744"/>
    </row>
    <row r="105" spans="1:16" ht="15" customHeight="1">
      <c r="A105" s="1457"/>
      <c r="B105" s="858" t="s">
        <v>181</v>
      </c>
      <c r="C105" s="859"/>
      <c r="D105" s="860"/>
      <c r="E105" s="861"/>
      <c r="F105" s="1459"/>
      <c r="G105" s="858" t="s">
        <v>181</v>
      </c>
      <c r="H105" s="858"/>
      <c r="I105" s="858"/>
      <c r="O105" s="862"/>
    </row>
    <row r="106" spans="1:16" ht="15" customHeight="1">
      <c r="A106" s="1458"/>
      <c r="B106" s="858" t="s">
        <v>104</v>
      </c>
      <c r="C106" s="863"/>
      <c r="D106" s="864"/>
      <c r="E106" s="861"/>
      <c r="F106" s="1459"/>
      <c r="G106" s="858" t="s">
        <v>104</v>
      </c>
      <c r="H106" s="865"/>
      <c r="I106" s="865"/>
    </row>
  </sheetData>
  <mergeCells count="5">
    <mergeCell ref="A8:B8"/>
    <mergeCell ref="A9:B9"/>
    <mergeCell ref="A10:B10"/>
    <mergeCell ref="A104:A106"/>
    <mergeCell ref="F104:F106"/>
  </mergeCells>
  <printOptions horizontalCentered="1" verticalCentered="1"/>
  <pageMargins left="0" right="0" top="0" bottom="0" header="0" footer="0.23"/>
  <pageSetup paperSize="9" scale="62" orientation="landscape" verticalDpi="597" r:id="rId1"/>
  <headerFooter alignWithMargins="0">
    <oddFooter>&amp;R7.A - &amp;P</oddFooter>
  </headerFooter>
  <rowBreaks count="1" manualBreakCount="1">
    <brk id="63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1"/>
  <sheetViews>
    <sheetView zoomScaleNormal="100" workbookViewId="0">
      <pane ySplit="1" topLeftCell="A23" activePane="bottomLeft" state="frozen"/>
      <selection activeCell="F57" sqref="F57"/>
      <selection pane="bottomLeft" activeCell="O41" sqref="O41"/>
    </sheetView>
  </sheetViews>
  <sheetFormatPr defaultColWidth="9.140625" defaultRowHeight="15"/>
  <cols>
    <col min="1" max="1" width="10.42578125" style="970" customWidth="1"/>
    <col min="2" max="2" width="8.42578125" style="970" customWidth="1"/>
    <col min="3" max="3" width="7.42578125" style="970" customWidth="1"/>
    <col min="4" max="4" width="8.140625" style="968" customWidth="1"/>
    <col min="5" max="5" width="5.42578125" style="971" customWidth="1"/>
    <col min="6" max="6" width="7.42578125" style="970" customWidth="1"/>
    <col min="7" max="7" width="7.28515625" style="970" customWidth="1"/>
    <col min="8" max="8" width="7.140625" style="970" customWidth="1"/>
    <col min="9" max="9" width="30" style="970" customWidth="1"/>
    <col min="10" max="10" width="10.7109375" style="969" customWidth="1"/>
    <col min="11" max="11" width="8" style="968" customWidth="1"/>
    <col min="12" max="12" width="6.7109375" style="968" customWidth="1"/>
    <col min="13" max="13" width="9.85546875" style="968" customWidth="1"/>
    <col min="14" max="14" width="9.140625" style="968" customWidth="1"/>
    <col min="15" max="15" width="10" style="968" customWidth="1"/>
    <col min="16" max="17" width="9.140625" style="1336"/>
    <col min="18" max="18" width="13.5703125" style="1336" customWidth="1"/>
    <col min="19" max="19" width="16" style="1336" customWidth="1"/>
    <col min="20" max="20" width="10.7109375" style="1336" bestFit="1" customWidth="1"/>
    <col min="21" max="21" width="9.140625" style="1336"/>
    <col min="22" max="22" width="12.7109375" style="1336" bestFit="1" customWidth="1"/>
    <col min="23" max="23" width="23.85546875" style="1336" customWidth="1"/>
    <col min="24" max="24" width="9.140625" style="1336"/>
    <col min="25" max="16384" width="9.140625" style="968"/>
  </cols>
  <sheetData>
    <row r="1" spans="1:22">
      <c r="A1" s="986" t="s">
        <v>542</v>
      </c>
      <c r="B1" s="984"/>
      <c r="C1" s="984"/>
      <c r="D1" s="980"/>
      <c r="E1" s="984"/>
      <c r="F1" s="984"/>
      <c r="G1" s="983"/>
      <c r="H1" s="984"/>
      <c r="I1" s="983"/>
      <c r="J1" s="982"/>
      <c r="K1" s="975"/>
      <c r="L1" s="975"/>
      <c r="M1" s="981"/>
      <c r="N1" s="973"/>
      <c r="O1" s="973"/>
    </row>
    <row r="2" spans="1:22">
      <c r="A2" s="985" t="s">
        <v>569</v>
      </c>
      <c r="B2" s="984"/>
      <c r="C2" s="984"/>
      <c r="D2" s="980"/>
      <c r="E2" s="984"/>
      <c r="F2" s="984"/>
      <c r="G2" s="983"/>
      <c r="H2" s="984"/>
      <c r="I2" s="983"/>
      <c r="J2" s="982"/>
      <c r="K2" s="975"/>
      <c r="L2" s="975"/>
      <c r="M2" s="981"/>
      <c r="N2" s="973"/>
      <c r="O2" s="973"/>
    </row>
    <row r="3" spans="1:22">
      <c r="A3" s="978"/>
      <c r="B3" s="977"/>
      <c r="C3" s="977"/>
      <c r="D3" s="979"/>
      <c r="E3" s="978"/>
      <c r="F3" s="978"/>
      <c r="G3" s="977"/>
      <c r="H3" s="978"/>
      <c r="I3" s="977"/>
      <c r="J3" s="976"/>
      <c r="K3" s="975"/>
      <c r="L3" s="975"/>
      <c r="M3" s="974"/>
      <c r="N3" s="973"/>
      <c r="O3" s="973"/>
    </row>
    <row r="4" spans="1:22">
      <c r="A4" s="987">
        <v>1</v>
      </c>
      <c r="B4" s="987">
        <v>2</v>
      </c>
      <c r="C4" s="987">
        <v>3</v>
      </c>
      <c r="D4" s="987">
        <v>4</v>
      </c>
      <c r="E4" s="987">
        <v>5</v>
      </c>
      <c r="F4" s="987">
        <v>6</v>
      </c>
      <c r="G4" s="987">
        <v>7</v>
      </c>
      <c r="H4" s="987">
        <v>8</v>
      </c>
      <c r="I4" s="987">
        <v>9</v>
      </c>
      <c r="J4" s="987">
        <v>10</v>
      </c>
      <c r="K4" s="1479">
        <v>11</v>
      </c>
      <c r="L4" s="1480"/>
      <c r="M4" s="987">
        <v>12</v>
      </c>
      <c r="N4" s="1325">
        <v>13</v>
      </c>
      <c r="O4" s="987">
        <v>14</v>
      </c>
    </row>
    <row r="5" spans="1:22">
      <c r="A5" s="1505" t="s">
        <v>116</v>
      </c>
      <c r="B5" s="1505" t="s">
        <v>142</v>
      </c>
      <c r="C5" s="1514" t="s">
        <v>47</v>
      </c>
      <c r="D5" s="1505" t="s">
        <v>143</v>
      </c>
      <c r="E5" s="1505" t="s">
        <v>77</v>
      </c>
      <c r="F5" s="1505" t="s">
        <v>144</v>
      </c>
      <c r="G5" s="1505" t="s">
        <v>145</v>
      </c>
      <c r="H5" s="1505" t="s">
        <v>146</v>
      </c>
      <c r="I5" s="1514" t="s">
        <v>147</v>
      </c>
      <c r="J5" s="1505" t="s">
        <v>117</v>
      </c>
      <c r="K5" s="1517" t="str">
        <f>CONCATENATE("Buxheti"," ",VALUE('[5]Te dhena fillesat 2019'!$D$4-1))</f>
        <v>Buxheti 2019</v>
      </c>
      <c r="L5" s="1518"/>
      <c r="M5" s="1505" t="str">
        <f>CONCATENATE("Kerkesa
Projektbuxheti"," ",VALUE('[5]Te dhena fillesat 2019'!$D$4))</f>
        <v>Kerkesa
Projektbuxheti 2020</v>
      </c>
      <c r="N5" s="1508" t="s">
        <v>148</v>
      </c>
      <c r="O5" s="1511" t="s">
        <v>426</v>
      </c>
    </row>
    <row r="6" spans="1:22">
      <c r="A6" s="1506"/>
      <c r="B6" s="1506"/>
      <c r="C6" s="1516"/>
      <c r="D6" s="1506"/>
      <c r="E6" s="1506"/>
      <c r="F6" s="1506"/>
      <c r="G6" s="1506"/>
      <c r="H6" s="1506"/>
      <c r="I6" s="1516"/>
      <c r="J6" s="1516"/>
      <c r="K6" s="1514" t="s">
        <v>118</v>
      </c>
      <c r="L6" s="1514" t="s">
        <v>119</v>
      </c>
      <c r="M6" s="1506"/>
      <c r="N6" s="1509"/>
      <c r="O6" s="1512"/>
    </row>
    <row r="7" spans="1:22">
      <c r="A7" s="1507"/>
      <c r="B7" s="1507"/>
      <c r="C7" s="1515"/>
      <c r="D7" s="1507"/>
      <c r="E7" s="1507"/>
      <c r="F7" s="1507"/>
      <c r="G7" s="1507"/>
      <c r="H7" s="1507"/>
      <c r="I7" s="1515"/>
      <c r="J7" s="1515"/>
      <c r="K7" s="1515"/>
      <c r="L7" s="1515"/>
      <c r="M7" s="1507"/>
      <c r="N7" s="1510"/>
      <c r="O7" s="1513"/>
    </row>
    <row r="8" spans="1:22" ht="22.5">
      <c r="A8" s="1040">
        <v>1</v>
      </c>
      <c r="B8" s="1041" t="s">
        <v>555</v>
      </c>
      <c r="C8" s="1042"/>
      <c r="D8" s="1043" t="s">
        <v>556</v>
      </c>
      <c r="E8" s="1041" t="s">
        <v>425</v>
      </c>
      <c r="F8" s="1042">
        <v>2302100</v>
      </c>
      <c r="G8" s="1042">
        <v>3737</v>
      </c>
      <c r="H8" s="1042"/>
      <c r="I8" s="1044" t="s">
        <v>570</v>
      </c>
      <c r="J8" s="1081"/>
      <c r="K8" s="1078">
        <v>352</v>
      </c>
      <c r="L8" s="1094"/>
      <c r="M8" s="1082">
        <v>4013</v>
      </c>
      <c r="N8" s="1332"/>
      <c r="O8" s="1083"/>
    </row>
    <row r="9" spans="1:22">
      <c r="A9" s="1040">
        <v>2</v>
      </c>
      <c r="B9" s="1041" t="s">
        <v>555</v>
      </c>
      <c r="C9" s="1042"/>
      <c r="D9" s="1043" t="s">
        <v>556</v>
      </c>
      <c r="E9" s="1041" t="s">
        <v>425</v>
      </c>
      <c r="F9" s="1042">
        <v>2312103</v>
      </c>
      <c r="G9" s="1042">
        <v>3737</v>
      </c>
      <c r="H9" s="1042"/>
      <c r="I9" s="1044" t="s">
        <v>571</v>
      </c>
      <c r="J9" s="1081"/>
      <c r="K9" s="1085"/>
      <c r="L9" s="1094"/>
      <c r="M9" s="1082">
        <v>10795</v>
      </c>
      <c r="N9" s="1332"/>
      <c r="O9" s="1083"/>
    </row>
    <row r="10" spans="1:22" ht="19.5" customHeight="1">
      <c r="A10" s="1040">
        <v>3</v>
      </c>
      <c r="B10" s="1041" t="s">
        <v>555</v>
      </c>
      <c r="C10" s="1042"/>
      <c r="D10" s="1043" t="s">
        <v>556</v>
      </c>
      <c r="E10" s="1041" t="s">
        <v>425</v>
      </c>
      <c r="F10" s="1042">
        <v>2312103</v>
      </c>
      <c r="G10" s="1042">
        <v>3737</v>
      </c>
      <c r="H10" s="1042"/>
      <c r="I10" s="1045" t="s">
        <v>558</v>
      </c>
      <c r="J10" s="1081"/>
      <c r="K10" s="1085">
        <v>3810</v>
      </c>
      <c r="L10" s="1094">
        <v>3504</v>
      </c>
      <c r="M10" s="1082"/>
      <c r="N10" s="1332"/>
      <c r="O10" s="1083"/>
      <c r="R10" s="1337"/>
      <c r="V10" s="1337"/>
    </row>
    <row r="11" spans="1:22">
      <c r="A11" s="1040">
        <v>4</v>
      </c>
      <c r="B11" s="1041" t="s">
        <v>555</v>
      </c>
      <c r="C11" s="1042"/>
      <c r="D11" s="1043" t="s">
        <v>556</v>
      </c>
      <c r="E11" s="1041" t="s">
        <v>425</v>
      </c>
      <c r="F11" s="1042">
        <v>2314140</v>
      </c>
      <c r="G11" s="1042">
        <v>3737</v>
      </c>
      <c r="H11" s="1042"/>
      <c r="I11" s="1044" t="s">
        <v>572</v>
      </c>
      <c r="J11" s="1081"/>
      <c r="K11" s="1085">
        <f>17214-1000</f>
        <v>16214</v>
      </c>
      <c r="L11" s="1094">
        <f>17122-1000</f>
        <v>16122</v>
      </c>
      <c r="M11" s="1082"/>
      <c r="N11" s="1332"/>
      <c r="O11" s="1083"/>
      <c r="R11" s="1337"/>
      <c r="V11" s="1337"/>
    </row>
    <row r="12" spans="1:22">
      <c r="A12" s="1040">
        <v>5</v>
      </c>
      <c r="B12" s="1041" t="s">
        <v>555</v>
      </c>
      <c r="C12" s="1042"/>
      <c r="D12" s="1043" t="s">
        <v>556</v>
      </c>
      <c r="E12" s="1041" t="s">
        <v>425</v>
      </c>
      <c r="F12" s="1042">
        <v>2312112</v>
      </c>
      <c r="G12" s="1042">
        <v>3737</v>
      </c>
      <c r="H12" s="1044"/>
      <c r="I12" s="1044" t="s">
        <v>559</v>
      </c>
      <c r="J12" s="1081"/>
      <c r="K12" s="1086">
        <v>6662</v>
      </c>
      <c r="L12" s="1094">
        <v>6260</v>
      </c>
      <c r="M12" s="1082"/>
      <c r="N12" s="1332"/>
      <c r="O12" s="1083"/>
      <c r="R12" s="1337"/>
      <c r="V12" s="1337"/>
    </row>
    <row r="13" spans="1:22">
      <c r="A13" s="1040">
        <v>6</v>
      </c>
      <c r="B13" s="1041" t="s">
        <v>555</v>
      </c>
      <c r="C13" s="1042"/>
      <c r="D13" s="1043" t="s">
        <v>556</v>
      </c>
      <c r="E13" s="1041" t="s">
        <v>425</v>
      </c>
      <c r="F13" s="1042">
        <v>2318600</v>
      </c>
      <c r="G13" s="1042">
        <v>3737</v>
      </c>
      <c r="H13" s="1044"/>
      <c r="I13" s="1044" t="s">
        <v>560</v>
      </c>
      <c r="J13" s="1081"/>
      <c r="K13" s="1086">
        <v>1497</v>
      </c>
      <c r="L13" s="1094">
        <v>1189</v>
      </c>
      <c r="M13" s="1082"/>
      <c r="N13" s="1332"/>
      <c r="O13" s="1083"/>
      <c r="R13" s="1337"/>
      <c r="V13" s="1337"/>
    </row>
    <row r="14" spans="1:22">
      <c r="A14" s="1040">
        <v>7</v>
      </c>
      <c r="B14" s="1041" t="s">
        <v>555</v>
      </c>
      <c r="C14" s="1042"/>
      <c r="D14" s="1043" t="s">
        <v>556</v>
      </c>
      <c r="E14" s="1041" t="s">
        <v>425</v>
      </c>
      <c r="F14" s="1042">
        <v>2312112</v>
      </c>
      <c r="G14" s="1042">
        <v>3737</v>
      </c>
      <c r="H14" s="1042"/>
      <c r="I14" s="1044" t="s">
        <v>573</v>
      </c>
      <c r="J14" s="1081"/>
      <c r="K14" s="1086">
        <v>31826</v>
      </c>
      <c r="L14" s="1094"/>
      <c r="M14" s="1082"/>
      <c r="N14" s="1332"/>
      <c r="O14" s="1083"/>
      <c r="R14" s="1337"/>
      <c r="V14" s="1337"/>
    </row>
    <row r="15" spans="1:22">
      <c r="A15" s="1040">
        <v>8</v>
      </c>
      <c r="B15" s="1041" t="s">
        <v>555</v>
      </c>
      <c r="C15" s="1042" t="s">
        <v>561</v>
      </c>
      <c r="D15" s="1043" t="s">
        <v>556</v>
      </c>
      <c r="E15" s="1041" t="s">
        <v>425</v>
      </c>
      <c r="F15" s="1042">
        <v>2318700</v>
      </c>
      <c r="G15" s="1042">
        <v>3737</v>
      </c>
      <c r="H15" s="1042"/>
      <c r="I15" s="1044" t="s">
        <v>562</v>
      </c>
      <c r="J15" s="1081"/>
      <c r="K15" s="1086">
        <v>9255</v>
      </c>
      <c r="L15" s="1094">
        <v>7091</v>
      </c>
      <c r="M15" s="1082"/>
      <c r="N15" s="1332"/>
      <c r="O15" s="1083"/>
      <c r="R15" s="1337"/>
      <c r="V15" s="1337"/>
    </row>
    <row r="16" spans="1:22">
      <c r="A16" s="1040">
        <v>9</v>
      </c>
      <c r="B16" s="1041" t="s">
        <v>555</v>
      </c>
      <c r="C16" s="1042"/>
      <c r="D16" s="1043" t="s">
        <v>556</v>
      </c>
      <c r="E16" s="1041" t="s">
        <v>425</v>
      </c>
      <c r="F16" s="1042">
        <v>2312103</v>
      </c>
      <c r="G16" s="1042">
        <v>3737</v>
      </c>
      <c r="H16" s="1042"/>
      <c r="I16" s="1044" t="s">
        <v>574</v>
      </c>
      <c r="J16" s="1081"/>
      <c r="K16" s="1085"/>
      <c r="L16" s="1094"/>
      <c r="M16" s="1044">
        <v>200</v>
      </c>
      <c r="N16" s="1332"/>
      <c r="O16" s="1083"/>
      <c r="R16" s="1337"/>
      <c r="V16" s="1337"/>
    </row>
    <row r="17" spans="1:22">
      <c r="A17" s="1040">
        <v>10</v>
      </c>
      <c r="B17" s="1041" t="s">
        <v>555</v>
      </c>
      <c r="C17" s="1042"/>
      <c r="D17" s="1043" t="s">
        <v>556</v>
      </c>
      <c r="E17" s="1041" t="s">
        <v>425</v>
      </c>
      <c r="F17" s="1042">
        <v>2312103</v>
      </c>
      <c r="G17" s="1042">
        <v>3737</v>
      </c>
      <c r="H17" s="972"/>
      <c r="I17" s="1046" t="s">
        <v>563</v>
      </c>
      <c r="J17" s="1081">
        <v>429624</v>
      </c>
      <c r="K17" s="1087">
        <f>62235-3810</f>
        <v>58425</v>
      </c>
      <c r="L17" s="1094">
        <v>0</v>
      </c>
      <c r="M17" s="1082">
        <v>84700</v>
      </c>
      <c r="N17" s="1332"/>
      <c r="O17" s="1083"/>
      <c r="R17" s="1337"/>
      <c r="V17" s="1337"/>
    </row>
    <row r="18" spans="1:22">
      <c r="A18" s="1095"/>
      <c r="B18" s="1096"/>
      <c r="C18" s="1097"/>
      <c r="D18" s="1098"/>
      <c r="E18" s="1096"/>
      <c r="F18" s="1097"/>
      <c r="G18" s="1097"/>
      <c r="H18" s="1097"/>
      <c r="I18" s="1099" t="s">
        <v>575</v>
      </c>
      <c r="J18" s="1084"/>
      <c r="K18" s="1100">
        <f>SUM(K8:K17)</f>
        <v>128041</v>
      </c>
      <c r="L18" s="1101">
        <f>SUM(L8:L17)</f>
        <v>34166</v>
      </c>
      <c r="M18" s="1080">
        <f>SUM(M8:M17)</f>
        <v>99708</v>
      </c>
      <c r="N18" s="1333"/>
      <c r="O18" s="1079"/>
      <c r="R18" s="1337"/>
      <c r="V18" s="1337"/>
    </row>
    <row r="19" spans="1:22">
      <c r="A19" s="1015"/>
      <c r="B19" s="1016"/>
      <c r="C19" s="1017"/>
      <c r="D19" s="1018"/>
      <c r="E19" s="1016"/>
      <c r="F19" s="1016"/>
      <c r="G19" s="1016"/>
      <c r="H19" s="1019"/>
      <c r="I19" s="1016"/>
      <c r="J19" s="1088"/>
      <c r="K19" s="1089"/>
      <c r="L19" s="1090"/>
      <c r="M19" s="1091"/>
      <c r="N19" s="1089"/>
      <c r="O19" s="1342"/>
      <c r="R19" s="1338"/>
      <c r="V19" s="1339"/>
    </row>
    <row r="20" spans="1:22">
      <c r="A20" s="988" t="s">
        <v>149</v>
      </c>
      <c r="B20" s="989"/>
      <c r="C20" s="989"/>
      <c r="D20" s="989"/>
      <c r="E20" s="989"/>
      <c r="F20" s="989"/>
      <c r="G20" s="989"/>
      <c r="H20" s="990"/>
      <c r="I20" s="989"/>
      <c r="J20" s="989"/>
      <c r="K20" s="989"/>
      <c r="L20" s="989"/>
      <c r="M20" s="989"/>
      <c r="N20" s="989"/>
      <c r="O20" s="989"/>
      <c r="V20" s="1339"/>
    </row>
    <row r="21" spans="1:22">
      <c r="A21" s="991" t="s">
        <v>150</v>
      </c>
      <c r="B21" s="992"/>
      <c r="C21" s="992"/>
      <c r="D21" s="992"/>
      <c r="E21" s="992"/>
      <c r="F21" s="992"/>
      <c r="G21" s="992"/>
      <c r="H21" s="993"/>
      <c r="I21" s="992"/>
      <c r="J21" s="992"/>
      <c r="K21" s="992"/>
      <c r="L21" s="992"/>
      <c r="M21" s="1048"/>
      <c r="N21" s="992"/>
      <c r="O21" s="992"/>
      <c r="V21" s="1339"/>
    </row>
    <row r="22" spans="1:22">
      <c r="A22" s="991" t="s">
        <v>151</v>
      </c>
      <c r="B22" s="992"/>
      <c r="C22" s="992"/>
      <c r="D22" s="992"/>
      <c r="E22" s="992"/>
      <c r="F22" s="992"/>
      <c r="G22" s="992"/>
      <c r="H22" s="993"/>
      <c r="I22" s="992"/>
      <c r="J22" s="992"/>
      <c r="K22" s="992"/>
      <c r="L22" s="992"/>
      <c r="M22" s="992"/>
      <c r="N22" s="992"/>
      <c r="O22" s="992"/>
      <c r="R22" s="1338"/>
      <c r="V22" s="1339"/>
    </row>
    <row r="23" spans="1:22">
      <c r="A23" s="991" t="s">
        <v>152</v>
      </c>
      <c r="B23" s="992"/>
      <c r="C23" s="992"/>
      <c r="D23" s="992"/>
      <c r="E23" s="992"/>
      <c r="F23" s="992"/>
      <c r="G23" s="992"/>
      <c r="H23" s="993"/>
      <c r="I23" s="992"/>
      <c r="J23" s="992"/>
      <c r="K23" s="992"/>
      <c r="L23" s="992"/>
      <c r="M23" s="992"/>
      <c r="N23" s="992"/>
      <c r="O23" s="992"/>
      <c r="R23" s="1337"/>
      <c r="T23" s="1340"/>
      <c r="V23" s="1339"/>
    </row>
    <row r="24" spans="1:22">
      <c r="A24" s="991" t="str">
        <f>CONCATENATE("Ne Kollonat 12, 13, 14 do te jepen kerkesat per financim te parashikuara per periudhen ",VALUE('[5]Te dhena fillesat 2019'!$D$4)," - ",VALUE('[5]Te dhena fillesat 2019'!$D$4+2))</f>
        <v>Ne Kollonat 12, 13, 14 do te jepen kerkesat per financim te parashikuara per periudhen 2020 - 2022</v>
      </c>
      <c r="B24" s="992"/>
      <c r="C24" s="992"/>
      <c r="D24" s="992"/>
      <c r="E24" s="992"/>
      <c r="F24" s="992"/>
      <c r="G24" s="992"/>
      <c r="H24" s="993"/>
      <c r="I24" s="992"/>
      <c r="J24" s="992"/>
      <c r="K24" s="992"/>
      <c r="L24" s="992"/>
      <c r="M24" s="992"/>
      <c r="N24" s="992"/>
      <c r="O24" s="992"/>
      <c r="R24" s="1337"/>
      <c r="T24" s="1340"/>
      <c r="V24" s="1339"/>
    </row>
    <row r="25" spans="1:22">
      <c r="A25" s="991" t="s">
        <v>153</v>
      </c>
      <c r="B25" s="992"/>
      <c r="C25" s="992"/>
      <c r="D25" s="992"/>
      <c r="E25" s="992"/>
      <c r="F25" s="992"/>
      <c r="G25" s="992"/>
      <c r="H25" s="994"/>
      <c r="I25" s="995"/>
      <c r="J25" s="992"/>
      <c r="K25" s="992"/>
      <c r="L25" s="992"/>
      <c r="M25" s="992"/>
      <c r="N25" s="992"/>
      <c r="O25" s="992"/>
      <c r="R25" s="1337"/>
      <c r="T25" s="1340"/>
      <c r="V25" s="1339"/>
    </row>
    <row r="26" spans="1:22">
      <c r="A26" s="996" t="s">
        <v>448</v>
      </c>
      <c r="B26" s="997"/>
      <c r="C26" s="997"/>
      <c r="D26" s="997"/>
      <c r="E26" s="997"/>
      <c r="F26" s="997"/>
      <c r="G26" s="997"/>
      <c r="H26" s="998"/>
      <c r="I26" s="999"/>
      <c r="J26" s="997"/>
      <c r="K26" s="997"/>
      <c r="L26" s="997"/>
      <c r="M26" s="997"/>
      <c r="N26" s="997"/>
      <c r="O26" s="997"/>
      <c r="R26" s="1337"/>
      <c r="T26" s="1340"/>
      <c r="V26" s="1339"/>
    </row>
    <row r="27" spans="1:22">
      <c r="D27" s="970"/>
      <c r="K27" s="970"/>
      <c r="L27" s="970"/>
      <c r="M27" s="970"/>
      <c r="N27" s="970"/>
      <c r="O27" s="1344"/>
      <c r="R27" s="1337"/>
      <c r="T27" s="1340"/>
      <c r="V27" s="1339"/>
    </row>
    <row r="28" spans="1:22">
      <c r="A28" s="987">
        <v>1</v>
      </c>
      <c r="B28" s="987">
        <v>2</v>
      </c>
      <c r="C28" s="987">
        <v>3</v>
      </c>
      <c r="D28" s="987">
        <v>4</v>
      </c>
      <c r="E28" s="987">
        <v>5</v>
      </c>
      <c r="F28" s="987">
        <v>6</v>
      </c>
      <c r="G28" s="987">
        <v>7</v>
      </c>
      <c r="H28" s="987">
        <v>8</v>
      </c>
      <c r="I28" s="987">
        <v>9</v>
      </c>
      <c r="J28" s="987">
        <v>10</v>
      </c>
      <c r="K28" s="1479">
        <v>11</v>
      </c>
      <c r="L28" s="1480"/>
      <c r="M28" s="987">
        <v>12</v>
      </c>
      <c r="N28" s="1325">
        <v>13</v>
      </c>
      <c r="O28" s="987">
        <v>14</v>
      </c>
      <c r="R28" s="1337"/>
      <c r="T28" s="1340"/>
    </row>
    <row r="29" spans="1:22">
      <c r="A29" s="1481" t="s">
        <v>116</v>
      </c>
      <c r="B29" s="1152" t="s">
        <v>172</v>
      </c>
      <c r="C29" s="1484" t="s">
        <v>47</v>
      </c>
      <c r="D29" s="1487" t="s">
        <v>168</v>
      </c>
      <c r="E29" s="1490" t="s">
        <v>77</v>
      </c>
      <c r="F29" s="1493" t="s">
        <v>144</v>
      </c>
      <c r="G29" s="1496" t="s">
        <v>169</v>
      </c>
      <c r="H29" s="1499" t="s">
        <v>146</v>
      </c>
      <c r="I29" s="1490" t="s">
        <v>170</v>
      </c>
      <c r="J29" s="1502" t="s">
        <v>117</v>
      </c>
      <c r="K29" s="1503" t="str">
        <f>CONCATENATE("Fakt viti  ", VALUE('[5]Te dhena fillesat 2019'!$D$4-1))</f>
        <v>Fakt viti  2019</v>
      </c>
      <c r="L29" s="1504" t="e">
        <f>CONCATENATE("Fakt viti  ", VALUE(#REF!-2))</f>
        <v>#REF!</v>
      </c>
      <c r="M29" s="1465" t="str">
        <f>CONCATENATE("Kërkesa projektbuxhetit per vitin"," ",VALUE('[5]Te dhena fillesat 2019'!$D$4))</f>
        <v>Kërkesa projektbuxhetit per vitin 2020</v>
      </c>
      <c r="N29" s="1468" t="s">
        <v>171</v>
      </c>
      <c r="O29" s="1474" t="s">
        <v>426</v>
      </c>
      <c r="R29" s="1337"/>
      <c r="T29" s="1341"/>
    </row>
    <row r="30" spans="1:22">
      <c r="A30" s="1482"/>
      <c r="B30" s="1463"/>
      <c r="C30" s="1485"/>
      <c r="D30" s="1488"/>
      <c r="E30" s="1491"/>
      <c r="F30" s="1494"/>
      <c r="G30" s="1497"/>
      <c r="H30" s="1500"/>
      <c r="I30" s="1491"/>
      <c r="J30" s="1491"/>
      <c r="K30" s="1477" t="s">
        <v>118</v>
      </c>
      <c r="L30" s="1477" t="s">
        <v>119</v>
      </c>
      <c r="M30" s="1466"/>
      <c r="N30" s="1469"/>
      <c r="O30" s="1475"/>
      <c r="R30" s="1337"/>
      <c r="T30" s="1340"/>
      <c r="V30" s="1338"/>
    </row>
    <row r="31" spans="1:22" ht="22.5" customHeight="1">
      <c r="A31" s="1483"/>
      <c r="B31" s="1464"/>
      <c r="C31" s="1486"/>
      <c r="D31" s="1489"/>
      <c r="E31" s="1492"/>
      <c r="F31" s="1495"/>
      <c r="G31" s="1498"/>
      <c r="H31" s="1501"/>
      <c r="I31" s="1492"/>
      <c r="J31" s="1492"/>
      <c r="K31" s="1478"/>
      <c r="L31" s="1478"/>
      <c r="M31" s="1467"/>
      <c r="N31" s="1470"/>
      <c r="O31" s="1476"/>
      <c r="R31" s="1337"/>
      <c r="T31" s="1341"/>
      <c r="V31" s="1339"/>
    </row>
    <row r="32" spans="1:22">
      <c r="A32" s="1151">
        <v>1</v>
      </c>
      <c r="B32" s="1146" t="s">
        <v>555</v>
      </c>
      <c r="C32" s="1147"/>
      <c r="D32" s="1148" t="s">
        <v>556</v>
      </c>
      <c r="E32" s="1146" t="s">
        <v>462</v>
      </c>
      <c r="F32" s="1147">
        <v>2314140</v>
      </c>
      <c r="G32" s="1149">
        <v>3737</v>
      </c>
      <c r="H32" s="1147"/>
      <c r="I32" s="1150" t="s">
        <v>557</v>
      </c>
      <c r="J32" s="1103">
        <v>12000</v>
      </c>
      <c r="K32" s="1103">
        <v>1000</v>
      </c>
      <c r="L32" s="1104">
        <v>1000</v>
      </c>
      <c r="M32" s="1104">
        <v>4955</v>
      </c>
      <c r="N32" s="1343"/>
      <c r="O32" s="1106"/>
      <c r="V32" s="1338"/>
    </row>
    <row r="33" spans="1:20">
      <c r="A33" s="1102">
        <v>2</v>
      </c>
      <c r="B33" s="1107" t="s">
        <v>555</v>
      </c>
      <c r="C33" s="1102"/>
      <c r="D33" s="1047" t="s">
        <v>556</v>
      </c>
      <c r="E33" s="1041" t="s">
        <v>462</v>
      </c>
      <c r="F33" s="1102">
        <v>231</v>
      </c>
      <c r="G33" s="1102">
        <v>3737</v>
      </c>
      <c r="H33" s="987"/>
      <c r="I33" s="1105" t="s">
        <v>554</v>
      </c>
      <c r="J33" s="1103">
        <v>3485</v>
      </c>
      <c r="K33" s="1103"/>
      <c r="L33" s="1108"/>
      <c r="M33" s="1104">
        <v>1470</v>
      </c>
      <c r="N33" s="1343"/>
      <c r="O33" s="1106"/>
      <c r="S33" s="1338"/>
      <c r="T33" s="1338"/>
    </row>
    <row r="34" spans="1:20">
      <c r="A34" s="1102">
        <v>3</v>
      </c>
      <c r="B34" s="1107" t="s">
        <v>555</v>
      </c>
      <c r="C34" s="1102"/>
      <c r="D34" s="1047" t="s">
        <v>556</v>
      </c>
      <c r="E34" s="1041" t="s">
        <v>462</v>
      </c>
      <c r="F34" s="1102">
        <v>2314140</v>
      </c>
      <c r="G34" s="1102">
        <v>3737</v>
      </c>
      <c r="H34" s="987"/>
      <c r="I34" s="1105" t="s">
        <v>576</v>
      </c>
      <c r="J34" s="1103"/>
      <c r="K34" s="1109">
        <v>1302</v>
      </c>
      <c r="L34" s="1108"/>
      <c r="M34" s="1197"/>
      <c r="N34" s="1334"/>
      <c r="O34" s="1103"/>
    </row>
    <row r="35" spans="1:20">
      <c r="A35" s="1102">
        <v>4</v>
      </c>
      <c r="B35" s="1107" t="s">
        <v>555</v>
      </c>
      <c r="C35" s="1102"/>
      <c r="D35" s="1047" t="s">
        <v>556</v>
      </c>
      <c r="E35" s="1041" t="s">
        <v>462</v>
      </c>
      <c r="F35" s="1102">
        <v>2314140</v>
      </c>
      <c r="G35" s="1102">
        <v>3737</v>
      </c>
      <c r="H35" s="987"/>
      <c r="I35" s="1105" t="s">
        <v>572</v>
      </c>
      <c r="J35" s="1103"/>
      <c r="K35" s="1109"/>
      <c r="L35" s="1108"/>
      <c r="M35" s="1104">
        <v>3707</v>
      </c>
      <c r="N35" s="1334"/>
      <c r="O35" s="1103"/>
      <c r="R35" s="1338"/>
      <c r="T35" s="1339"/>
    </row>
    <row r="36" spans="1:20">
      <c r="A36" s="1102">
        <v>5</v>
      </c>
      <c r="B36" s="1107" t="s">
        <v>555</v>
      </c>
      <c r="C36" s="1102"/>
      <c r="D36" s="1047" t="s">
        <v>556</v>
      </c>
      <c r="E36" s="1041" t="s">
        <v>462</v>
      </c>
      <c r="F36" s="1102">
        <v>2312112</v>
      </c>
      <c r="G36" s="1102">
        <v>3737</v>
      </c>
      <c r="H36" s="987"/>
      <c r="I36" s="1105" t="s">
        <v>559</v>
      </c>
      <c r="J36" s="1103"/>
      <c r="K36" s="1109"/>
      <c r="L36" s="1108"/>
      <c r="M36" s="1104">
        <f>3203-200+1</f>
        <v>3004</v>
      </c>
      <c r="N36" s="1334"/>
      <c r="O36" s="1103"/>
      <c r="T36" s="1339"/>
    </row>
    <row r="37" spans="1:20">
      <c r="A37" s="1471" t="s">
        <v>405</v>
      </c>
      <c r="B37" s="1472"/>
      <c r="C37" s="1472"/>
      <c r="D37" s="1472"/>
      <c r="E37" s="1472"/>
      <c r="F37" s="1472"/>
      <c r="G37" s="1472"/>
      <c r="H37" s="1472"/>
      <c r="I37" s="1472"/>
      <c r="J37" s="1473"/>
      <c r="K37" s="1111">
        <f>SUM(K32:K34)</f>
        <v>2302</v>
      </c>
      <c r="L37" s="1111">
        <f>SUM(L32:L34)</f>
        <v>1000</v>
      </c>
      <c r="M37" s="1198">
        <f>SUM(M32:M36)</f>
        <v>13136</v>
      </c>
      <c r="N37" s="1335"/>
      <c r="O37" s="1110"/>
      <c r="T37" s="1339"/>
    </row>
    <row r="38" spans="1:20">
      <c r="A38" s="1172"/>
      <c r="B38" s="1172"/>
      <c r="C38" s="1173"/>
      <c r="D38" s="1174"/>
      <c r="E38" s="1175"/>
      <c r="F38" s="1176"/>
      <c r="G38" s="1176"/>
      <c r="H38" s="1177"/>
      <c r="I38" s="1177"/>
      <c r="J38" s="1178"/>
      <c r="K38" s="1179"/>
      <c r="L38" s="1180"/>
      <c r="M38" s="1180"/>
      <c r="N38" s="1181"/>
      <c r="O38" s="1181"/>
      <c r="T38" s="1339"/>
    </row>
    <row r="39" spans="1:20">
      <c r="C39" s="1460" t="s">
        <v>105</v>
      </c>
      <c r="D39" s="1006" t="s">
        <v>103</v>
      </c>
      <c r="E39" s="1004"/>
      <c r="F39" s="1005"/>
      <c r="G39" s="1005"/>
      <c r="H39" s="1461" t="s">
        <v>182</v>
      </c>
      <c r="I39" s="1006" t="s">
        <v>103</v>
      </c>
      <c r="J39" s="1006"/>
      <c r="K39" s="1006"/>
      <c r="L39" s="1003"/>
      <c r="M39" s="1248"/>
    </row>
    <row r="40" spans="1:20">
      <c r="C40" s="1460"/>
      <c r="D40" s="1000" t="s">
        <v>181</v>
      </c>
      <c r="E40" s="1001"/>
      <c r="F40" s="1002"/>
      <c r="G40" s="1002"/>
      <c r="H40" s="1462"/>
      <c r="I40" s="1000" t="s">
        <v>181</v>
      </c>
      <c r="J40" s="1000"/>
      <c r="K40" s="1000"/>
      <c r="L40" s="1003"/>
      <c r="M40" s="1248"/>
      <c r="N40" s="1249"/>
    </row>
    <row r="41" spans="1:20">
      <c r="C41" s="1461"/>
      <c r="D41" s="1000" t="s">
        <v>104</v>
      </c>
      <c r="E41" s="1004"/>
      <c r="F41" s="1005"/>
      <c r="G41" s="1005"/>
      <c r="H41" s="1462"/>
      <c r="I41" s="1000" t="s">
        <v>104</v>
      </c>
      <c r="J41" s="1006"/>
      <c r="K41" s="1006"/>
      <c r="L41" s="1003"/>
      <c r="M41" s="1003"/>
      <c r="N41" s="1249"/>
    </row>
  </sheetData>
  <protectedRanges>
    <protectedRange sqref="D33 A32:F32 H32:I32 E33:E38" name="Range1_1_1"/>
    <protectedRange sqref="M16 H16 A18:H18 A8:I10 B11:I15 B16:G17 A11:A17" name="Range1_2_1"/>
    <protectedRange sqref="D34:D36" name="Range1_1_1_1"/>
  </protectedRanges>
  <mergeCells count="37">
    <mergeCell ref="K4:L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L5"/>
    <mergeCell ref="M5:M7"/>
    <mergeCell ref="N5:N7"/>
    <mergeCell ref="O5:O7"/>
    <mergeCell ref="K6:K7"/>
    <mergeCell ref="L6:L7"/>
    <mergeCell ref="O29:O31"/>
    <mergeCell ref="K30:K31"/>
    <mergeCell ref="L30:L31"/>
    <mergeCell ref="K28:L28"/>
    <mergeCell ref="A29:A31"/>
    <mergeCell ref="C29:C31"/>
    <mergeCell ref="D29:D31"/>
    <mergeCell ref="E29:E31"/>
    <mergeCell ref="F29:F31"/>
    <mergeCell ref="G29:G31"/>
    <mergeCell ref="H29:H31"/>
    <mergeCell ref="I29:I31"/>
    <mergeCell ref="J29:J31"/>
    <mergeCell ref="K29:L29"/>
    <mergeCell ref="C39:C41"/>
    <mergeCell ref="H39:H41"/>
    <mergeCell ref="B30:B31"/>
    <mergeCell ref="M29:M31"/>
    <mergeCell ref="N29:N31"/>
    <mergeCell ref="A37:J37"/>
  </mergeCells>
  <printOptions horizontalCentered="1"/>
  <pageMargins left="0.23622047244094491" right="0.23622047244094491" top="0.23622047244094491" bottom="0.23622047244094491" header="0" footer="0"/>
  <pageSetup scale="90" orientation="landscape" r:id="rId1"/>
  <headerFooter>
    <oddFooter>&amp;L&amp;"-,Italic"&amp;6&amp;Z&amp;F&amp;R&amp;"-,Italic"&amp;8Faqe &amp;P nga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W25"/>
  <sheetViews>
    <sheetView topLeftCell="D34" workbookViewId="0">
      <selection activeCell="AA71" sqref="AA71"/>
    </sheetView>
  </sheetViews>
  <sheetFormatPr defaultRowHeight="12.75"/>
  <cols>
    <col min="1" max="2" width="4.42578125" customWidth="1"/>
    <col min="3" max="3" width="5.85546875" customWidth="1"/>
    <col min="4" max="4" width="9.85546875" customWidth="1"/>
    <col min="5" max="5" width="14.42578125" customWidth="1"/>
    <col min="6" max="6" width="33.7109375" customWidth="1"/>
    <col min="7" max="7" width="8.85546875" customWidth="1"/>
    <col min="8" max="8" width="5.140625" hidden="1" customWidth="1"/>
    <col min="10" max="10" width="5.85546875" customWidth="1"/>
    <col min="11" max="11" width="5.42578125" bestFit="1" customWidth="1"/>
    <col min="12" max="12" width="7.7109375" bestFit="1" customWidth="1"/>
    <col min="13" max="13" width="10.42578125" bestFit="1" customWidth="1"/>
    <col min="14" max="14" width="16.140625" customWidth="1"/>
    <col min="15" max="15" width="9.28515625" bestFit="1" customWidth="1"/>
    <col min="16" max="16" width="11.28515625" bestFit="1" customWidth="1"/>
    <col min="17" max="17" width="7.5703125" style="1171" customWidth="1"/>
    <col min="18" max="21" width="9.140625" hidden="1" customWidth="1"/>
    <col min="22" max="22" width="7.42578125" bestFit="1" customWidth="1"/>
    <col min="23" max="23" width="7.7109375" customWidth="1"/>
  </cols>
  <sheetData>
    <row r="2" spans="1:23">
      <c r="C2" s="1201"/>
      <c r="I2" s="1204" t="s">
        <v>550</v>
      </c>
      <c r="J2" s="1199"/>
      <c r="K2" s="1200"/>
      <c r="L2" s="1200"/>
    </row>
    <row r="3" spans="1:23" ht="14.25" thickBot="1">
      <c r="P3" s="1113" t="s">
        <v>577</v>
      </c>
    </row>
    <row r="4" spans="1:23" ht="13.5" thickBot="1">
      <c r="A4" s="1014" t="s">
        <v>179</v>
      </c>
      <c r="B4" s="1112"/>
      <c r="C4" s="1112"/>
      <c r="D4" s="1112"/>
      <c r="E4" s="1112"/>
      <c r="F4" s="1112"/>
      <c r="G4" s="1112"/>
      <c r="H4" s="1112"/>
      <c r="I4" s="1112"/>
      <c r="J4" s="1112"/>
      <c r="P4" s="142"/>
      <c r="Q4" s="1167"/>
      <c r="R4" s="1112"/>
      <c r="S4" s="1112"/>
      <c r="T4" s="104"/>
      <c r="V4" s="299"/>
      <c r="W4" s="1112"/>
    </row>
    <row r="5" spans="1:23">
      <c r="A5" s="1519"/>
      <c r="B5" s="1520"/>
      <c r="C5" s="1520"/>
      <c r="D5" s="1520"/>
      <c r="E5" s="1520"/>
      <c r="F5" s="1520"/>
      <c r="G5" s="1520"/>
      <c r="H5" s="1520"/>
      <c r="I5" s="1520"/>
      <c r="J5" s="1520"/>
      <c r="K5" s="1520"/>
      <c r="L5" s="1520"/>
      <c r="M5" s="1520"/>
      <c r="N5" s="1520"/>
      <c r="O5" s="1520"/>
      <c r="P5" s="1520"/>
      <c r="Q5" s="1168"/>
      <c r="R5" s="144"/>
      <c r="S5" s="144"/>
      <c r="T5" s="144"/>
      <c r="U5" s="144"/>
      <c r="V5" s="144"/>
      <c r="W5" s="145"/>
    </row>
    <row r="6" spans="1:23" ht="16.5" thickBot="1">
      <c r="A6" s="1521" t="s">
        <v>163</v>
      </c>
      <c r="B6" s="1522"/>
      <c r="C6" s="1522"/>
      <c r="D6" s="1522"/>
      <c r="E6" s="1522"/>
      <c r="F6" s="1522"/>
      <c r="G6" s="1522"/>
      <c r="H6" s="1522"/>
      <c r="I6" s="1522"/>
      <c r="J6" s="1522"/>
      <c r="K6" s="1522"/>
      <c r="L6" s="1522"/>
      <c r="M6" s="1522"/>
      <c r="N6" s="1522"/>
      <c r="O6" s="1522"/>
      <c r="P6" s="1522"/>
      <c r="Q6" s="1523"/>
      <c r="R6" s="1522"/>
      <c r="S6" s="1522"/>
      <c r="T6" s="1522"/>
      <c r="U6" s="1522"/>
      <c r="V6" s="1114"/>
      <c r="W6" s="146"/>
    </row>
    <row r="7" spans="1:23" ht="33.75" customHeight="1">
      <c r="A7" s="1115" t="s">
        <v>154</v>
      </c>
      <c r="B7" s="1116" t="s">
        <v>143</v>
      </c>
      <c r="C7" s="1117" t="s">
        <v>77</v>
      </c>
      <c r="D7" s="1117" t="s">
        <v>155</v>
      </c>
      <c r="E7" s="1117" t="s">
        <v>156</v>
      </c>
      <c r="F7" s="1117" t="s">
        <v>120</v>
      </c>
      <c r="G7" s="1117" t="s">
        <v>121</v>
      </c>
      <c r="H7" s="1117" t="s">
        <v>122</v>
      </c>
      <c r="I7" s="1117" t="s">
        <v>123</v>
      </c>
      <c r="J7" s="1117" t="s">
        <v>124</v>
      </c>
      <c r="K7" s="1117" t="s">
        <v>125</v>
      </c>
      <c r="L7" s="1117" t="s">
        <v>126</v>
      </c>
      <c r="M7" s="1118" t="s">
        <v>578</v>
      </c>
      <c r="N7" s="1118" t="s">
        <v>579</v>
      </c>
      <c r="O7" s="1118" t="s">
        <v>580</v>
      </c>
      <c r="P7" s="1118" t="s">
        <v>581</v>
      </c>
      <c r="Q7" s="1202" t="s">
        <v>582</v>
      </c>
      <c r="R7" s="1118" t="s">
        <v>583</v>
      </c>
      <c r="S7" s="1118" t="s">
        <v>584</v>
      </c>
      <c r="T7" s="1118" t="s">
        <v>585</v>
      </c>
      <c r="U7" s="1118" t="s">
        <v>586</v>
      </c>
      <c r="V7" s="1118" t="s">
        <v>585</v>
      </c>
      <c r="W7" s="1243" t="s">
        <v>587</v>
      </c>
    </row>
    <row r="8" spans="1:23">
      <c r="A8" s="147"/>
      <c r="B8" s="150"/>
      <c r="C8" s="148"/>
      <c r="D8" s="148"/>
      <c r="E8" s="148"/>
      <c r="F8" s="148"/>
      <c r="G8" s="148"/>
      <c r="H8" s="148"/>
      <c r="I8" s="148"/>
      <c r="J8" s="148"/>
      <c r="K8" s="148"/>
      <c r="L8" s="1119" t="s">
        <v>67</v>
      </c>
      <c r="M8" s="1119" t="s">
        <v>67</v>
      </c>
      <c r="N8" s="1119" t="s">
        <v>67</v>
      </c>
      <c r="O8" s="1119" t="s">
        <v>67</v>
      </c>
      <c r="P8" s="1119" t="s">
        <v>67</v>
      </c>
      <c r="Q8" s="1202" t="s">
        <v>67</v>
      </c>
      <c r="R8" s="1119" t="s">
        <v>67</v>
      </c>
      <c r="S8" s="1119" t="s">
        <v>67</v>
      </c>
      <c r="T8" s="1119" t="s">
        <v>67</v>
      </c>
      <c r="U8" s="1119" t="s">
        <v>67</v>
      </c>
      <c r="V8" s="1119" t="s">
        <v>67</v>
      </c>
      <c r="W8" s="1244" t="s">
        <v>67</v>
      </c>
    </row>
    <row r="9" spans="1:23" ht="9.75" customHeight="1">
      <c r="A9" s="1205">
        <v>1</v>
      </c>
      <c r="B9" s="1206">
        <v>2</v>
      </c>
      <c r="C9" s="1207">
        <v>3</v>
      </c>
      <c r="D9" s="1208">
        <v>4</v>
      </c>
      <c r="E9" s="1206">
        <v>5</v>
      </c>
      <c r="F9" s="1207">
        <v>6</v>
      </c>
      <c r="G9" s="1206">
        <v>7</v>
      </c>
      <c r="H9" s="1207">
        <v>8</v>
      </c>
      <c r="I9" s="1206">
        <v>9</v>
      </c>
      <c r="J9" s="1207">
        <v>10</v>
      </c>
      <c r="K9" s="1206">
        <v>11</v>
      </c>
      <c r="L9" s="1207">
        <v>12</v>
      </c>
      <c r="M9" s="1209" t="s">
        <v>127</v>
      </c>
      <c r="N9" s="1209" t="s">
        <v>128</v>
      </c>
      <c r="O9" s="1209" t="s">
        <v>129</v>
      </c>
      <c r="P9" s="1209" t="s">
        <v>130</v>
      </c>
      <c r="Q9" s="1210" t="s">
        <v>131</v>
      </c>
      <c r="R9" s="149" t="s">
        <v>132</v>
      </c>
      <c r="S9" s="149" t="s">
        <v>133</v>
      </c>
      <c r="T9" s="149" t="s">
        <v>134</v>
      </c>
      <c r="U9" s="149" t="s">
        <v>135</v>
      </c>
      <c r="V9" s="151" t="s">
        <v>136</v>
      </c>
      <c r="W9" s="1245" t="s">
        <v>137</v>
      </c>
    </row>
    <row r="10" spans="1:23" ht="67.5">
      <c r="A10" s="1211">
        <v>11</v>
      </c>
      <c r="B10" s="1212">
        <v>2</v>
      </c>
      <c r="C10" s="1213" t="s">
        <v>462</v>
      </c>
      <c r="D10" s="1120">
        <v>6029099</v>
      </c>
      <c r="E10" s="1214"/>
      <c r="F10" s="1215" t="s">
        <v>544</v>
      </c>
      <c r="G10" s="1216">
        <f>157988.05*121.77/1000</f>
        <v>19238.204848499998</v>
      </c>
      <c r="H10" s="1216"/>
      <c r="I10" s="1216" t="s">
        <v>543</v>
      </c>
      <c r="J10" s="1125">
        <v>2018</v>
      </c>
      <c r="K10" s="1125">
        <v>2020</v>
      </c>
      <c r="L10" s="1126">
        <f t="shared" ref="L10:L15" si="0">+G10</f>
        <v>19238.204848499998</v>
      </c>
      <c r="M10" s="1126">
        <v>0</v>
      </c>
      <c r="N10" s="1126"/>
      <c r="O10" s="1126"/>
      <c r="P10" s="1126"/>
      <c r="Q10" s="1203">
        <f>(23698.21*121.77)/1000</f>
        <v>2885.7310316999997</v>
      </c>
      <c r="R10" s="1121"/>
      <c r="S10" s="1121"/>
      <c r="T10" s="1121"/>
      <c r="U10" s="1028"/>
      <c r="V10" s="1127"/>
      <c r="W10" s="1127"/>
    </row>
    <row r="11" spans="1:23" ht="34.5" customHeight="1">
      <c r="A11" s="1211">
        <v>11</v>
      </c>
      <c r="B11" s="1212">
        <v>2</v>
      </c>
      <c r="C11" s="1213" t="s">
        <v>462</v>
      </c>
      <c r="D11" s="1120">
        <v>6029099</v>
      </c>
      <c r="E11" s="1214"/>
      <c r="F11" s="1215" t="s">
        <v>545</v>
      </c>
      <c r="G11" s="1126">
        <f>108048*121.77/1000</f>
        <v>13157.004959999998</v>
      </c>
      <c r="H11" s="1126"/>
      <c r="I11" s="1126" t="s">
        <v>543</v>
      </c>
      <c r="J11" s="1125">
        <v>2018</v>
      </c>
      <c r="K11" s="1125">
        <v>2020</v>
      </c>
      <c r="L11" s="1126">
        <f t="shared" si="0"/>
        <v>13157.004959999998</v>
      </c>
      <c r="M11" s="1126">
        <v>0</v>
      </c>
      <c r="N11" s="1126"/>
      <c r="O11" s="1126"/>
      <c r="P11" s="1126"/>
      <c r="Q11" s="1125">
        <f>(15446.6*121.77)/1000</f>
        <v>1880.9324820000002</v>
      </c>
      <c r="R11" s="1027"/>
      <c r="S11" s="1027"/>
      <c r="T11" s="1027"/>
      <c r="U11" s="1028"/>
      <c r="V11" s="1127"/>
      <c r="W11" s="1127"/>
    </row>
    <row r="12" spans="1:23" s="478" customFormat="1" ht="33.75">
      <c r="A12" s="1219">
        <v>11</v>
      </c>
      <c r="B12" s="1220">
        <v>2</v>
      </c>
      <c r="C12" s="1221" t="s">
        <v>462</v>
      </c>
      <c r="D12" s="1222">
        <v>6029099</v>
      </c>
      <c r="E12" s="1223" t="s">
        <v>546</v>
      </c>
      <c r="F12" s="1127" t="s">
        <v>547</v>
      </c>
      <c r="G12" s="1126">
        <f>42828*121.77/1000</f>
        <v>5215.1655599999995</v>
      </c>
      <c r="H12" s="1126"/>
      <c r="I12" s="1126" t="s">
        <v>543</v>
      </c>
      <c r="J12" s="1125">
        <v>2018</v>
      </c>
      <c r="K12" s="1125">
        <v>2020</v>
      </c>
      <c r="L12" s="1126">
        <f t="shared" si="0"/>
        <v>5215.1655599999995</v>
      </c>
      <c r="M12" s="1126"/>
      <c r="N12" s="1126"/>
      <c r="O12" s="1126"/>
      <c r="P12" s="1126"/>
      <c r="Q12" s="1125">
        <v>3351.6</v>
      </c>
      <c r="R12" s="1030"/>
      <c r="S12" s="1029"/>
      <c r="T12" s="1029"/>
      <c r="U12" s="1029"/>
      <c r="V12" s="1127"/>
      <c r="W12" s="1127"/>
    </row>
    <row r="13" spans="1:23" s="1228" customFormat="1" ht="39.75" customHeight="1">
      <c r="A13" s="1211">
        <v>11</v>
      </c>
      <c r="B13" s="1212">
        <v>2</v>
      </c>
      <c r="C13" s="1213" t="s">
        <v>462</v>
      </c>
      <c r="D13" s="1120">
        <v>6029099</v>
      </c>
      <c r="E13" s="1224" t="s">
        <v>588</v>
      </c>
      <c r="F13" s="1225" t="s">
        <v>589</v>
      </c>
      <c r="G13" s="1227"/>
      <c r="H13" s="1227"/>
      <c r="I13" s="1227" t="s">
        <v>543</v>
      </c>
      <c r="J13" s="1226">
        <v>2018</v>
      </c>
      <c r="K13" s="1226">
        <v>2020</v>
      </c>
      <c r="L13" s="1227">
        <f t="shared" si="0"/>
        <v>0</v>
      </c>
      <c r="M13" s="1227">
        <v>0</v>
      </c>
      <c r="N13" s="1227"/>
      <c r="O13" s="1227"/>
      <c r="P13" s="1227"/>
      <c r="Q13" s="1226"/>
      <c r="R13" s="1229"/>
      <c r="S13" s="1230"/>
      <c r="T13" s="1230"/>
      <c r="U13" s="1230"/>
      <c r="V13" s="1225"/>
      <c r="W13" s="1225"/>
    </row>
    <row r="14" spans="1:23" s="1234" customFormat="1" ht="32.25" customHeight="1">
      <c r="A14" s="1211">
        <v>11</v>
      </c>
      <c r="B14" s="1212">
        <v>2</v>
      </c>
      <c r="C14" s="1213" t="s">
        <v>462</v>
      </c>
      <c r="D14" s="1120">
        <v>6029099</v>
      </c>
      <c r="E14" s="1224" t="s">
        <v>590</v>
      </c>
      <c r="F14" s="1225" t="s">
        <v>591</v>
      </c>
      <c r="G14" s="1227">
        <f>72295*121.77/1000</f>
        <v>8803.3621500000008</v>
      </c>
      <c r="H14" s="1227"/>
      <c r="I14" s="1227" t="s">
        <v>543</v>
      </c>
      <c r="J14" s="1226">
        <v>2019</v>
      </c>
      <c r="K14" s="1226">
        <v>2021</v>
      </c>
      <c r="L14" s="1227">
        <f t="shared" si="0"/>
        <v>8803.3621500000008</v>
      </c>
      <c r="M14" s="1227">
        <v>0</v>
      </c>
      <c r="N14" s="1227">
        <v>27.48</v>
      </c>
      <c r="O14" s="1227">
        <v>6642</v>
      </c>
      <c r="P14" s="1227">
        <v>681</v>
      </c>
      <c r="Q14" s="1226">
        <v>885.61</v>
      </c>
      <c r="R14" s="1229"/>
      <c r="S14" s="1230"/>
      <c r="T14" s="1230"/>
      <c r="U14" s="1230"/>
      <c r="V14" s="1225"/>
      <c r="W14" s="1225"/>
    </row>
    <row r="15" spans="1:23" s="1129" customFormat="1" ht="33.75">
      <c r="A15" s="1211">
        <v>11</v>
      </c>
      <c r="B15" s="1212">
        <v>2</v>
      </c>
      <c r="C15" s="1213" t="s">
        <v>462</v>
      </c>
      <c r="D15" s="1120">
        <v>6029099</v>
      </c>
      <c r="E15" s="1235" t="s">
        <v>592</v>
      </c>
      <c r="F15" s="1236" t="s">
        <v>593</v>
      </c>
      <c r="G15" s="1237">
        <f>(112489*80/100)*121.77/1000</f>
        <v>10958.228423999999</v>
      </c>
      <c r="H15" s="1237"/>
      <c r="I15" s="1237" t="s">
        <v>543</v>
      </c>
      <c r="J15" s="1226">
        <v>2019</v>
      </c>
      <c r="K15" s="1226">
        <v>2022</v>
      </c>
      <c r="L15" s="1227">
        <f t="shared" si="0"/>
        <v>10958.228423999999</v>
      </c>
      <c r="M15" s="1237">
        <v>0</v>
      </c>
      <c r="N15" s="1237"/>
      <c r="O15" s="1237"/>
      <c r="P15" s="1237"/>
      <c r="Q15" s="1238">
        <f>9000*121.77/1000</f>
        <v>1095.93</v>
      </c>
      <c r="R15" s="1239"/>
      <c r="S15" s="1240"/>
      <c r="T15" s="1240"/>
      <c r="U15" s="1240"/>
      <c r="V15" s="1345"/>
      <c r="W15" s="1127"/>
    </row>
    <row r="16" spans="1:23" s="1129" customFormat="1" ht="30" customHeight="1">
      <c r="A16" s="1211">
        <v>11</v>
      </c>
      <c r="B16" s="1212">
        <v>2</v>
      </c>
      <c r="C16" s="1213" t="s">
        <v>462</v>
      </c>
      <c r="D16" s="1120">
        <v>6029099</v>
      </c>
      <c r="E16" s="1235" t="s">
        <v>594</v>
      </c>
      <c r="F16" s="1236" t="s">
        <v>595</v>
      </c>
      <c r="G16" s="1237">
        <f>69844*121.77/1000</f>
        <v>8504.9038799999998</v>
      </c>
      <c r="H16" s="1237"/>
      <c r="I16" s="1237" t="s">
        <v>543</v>
      </c>
      <c r="J16" s="1226">
        <v>2019</v>
      </c>
      <c r="K16" s="1226">
        <v>2022</v>
      </c>
      <c r="L16" s="1227">
        <f>G16</f>
        <v>8504.9038799999998</v>
      </c>
      <c r="M16" s="1237">
        <v>0</v>
      </c>
      <c r="N16" s="1237"/>
      <c r="O16" s="1237"/>
      <c r="P16" s="1237"/>
      <c r="Q16" s="1238">
        <f>1000*121.77/1000</f>
        <v>121.77</v>
      </c>
      <c r="R16" s="1239"/>
      <c r="S16" s="1240"/>
      <c r="T16" s="1240"/>
      <c r="U16" s="1240"/>
      <c r="V16" s="1345"/>
      <c r="W16" s="1127"/>
    </row>
    <row r="17" spans="1:23" s="1234" customFormat="1" ht="21.75" customHeight="1">
      <c r="A17" s="1211">
        <v>11</v>
      </c>
      <c r="B17" s="1212">
        <v>2</v>
      </c>
      <c r="C17" s="1213" t="s">
        <v>462</v>
      </c>
      <c r="D17" s="1120">
        <v>6029099</v>
      </c>
      <c r="E17" s="1235" t="s">
        <v>596</v>
      </c>
      <c r="F17" s="1236" t="s">
        <v>597</v>
      </c>
      <c r="G17" s="1237">
        <f>33512*121.77/1000</f>
        <v>4080.7562399999997</v>
      </c>
      <c r="H17" s="1237"/>
      <c r="I17" s="1237"/>
      <c r="J17" s="1226">
        <v>2020</v>
      </c>
      <c r="K17" s="1226">
        <v>2020</v>
      </c>
      <c r="L17" s="1227">
        <f>G17</f>
        <v>4080.7562399999997</v>
      </c>
      <c r="M17" s="1237">
        <v>0</v>
      </c>
      <c r="N17" s="1237"/>
      <c r="O17" s="1237"/>
      <c r="P17" s="1237"/>
      <c r="Q17" s="1238">
        <f>5982.7*121.77/1000</f>
        <v>728.51337899999999</v>
      </c>
      <c r="R17" s="1241"/>
      <c r="S17" s="1242"/>
      <c r="T17" s="1242"/>
      <c r="U17" s="1242"/>
      <c r="V17" s="1236"/>
      <c r="W17" s="1225"/>
    </row>
    <row r="18" spans="1:23" s="1234" customFormat="1" ht="26.25" customHeight="1">
      <c r="A18" s="1211">
        <v>11</v>
      </c>
      <c r="B18" s="1212">
        <v>2</v>
      </c>
      <c r="C18" s="1213" t="s">
        <v>462</v>
      </c>
      <c r="D18" s="1120">
        <v>6029099</v>
      </c>
      <c r="E18" s="1235"/>
      <c r="F18" s="1236" t="s">
        <v>598</v>
      </c>
      <c r="G18" s="1237"/>
      <c r="H18" s="1237"/>
      <c r="I18" s="1237" t="s">
        <v>543</v>
      </c>
      <c r="J18" s="1226"/>
      <c r="K18" s="1226"/>
      <c r="L18" s="1227"/>
      <c r="M18" s="1237"/>
      <c r="N18" s="1237"/>
      <c r="O18" s="1237"/>
      <c r="P18" s="1237"/>
      <c r="Q18" s="1238">
        <f>23955*121.7/1000-15</f>
        <v>2900.3235</v>
      </c>
      <c r="R18" s="1241"/>
      <c r="S18" s="1242"/>
      <c r="T18" s="1242"/>
      <c r="U18" s="1242"/>
      <c r="V18" s="1236"/>
      <c r="W18" s="1225"/>
    </row>
    <row r="19" spans="1:23">
      <c r="A19" s="1211"/>
      <c r="B19" s="1212"/>
      <c r="C19" s="1213"/>
      <c r="D19" s="1120"/>
      <c r="E19" s="1122"/>
      <c r="F19" s="1123"/>
      <c r="G19" s="1124"/>
      <c r="H19" s="1124"/>
      <c r="I19" s="1124"/>
      <c r="J19" s="1125"/>
      <c r="K19" s="1125"/>
      <c r="L19" s="1126"/>
      <c r="M19" s="1124"/>
      <c r="N19" s="1124"/>
      <c r="O19" s="1124"/>
      <c r="P19" s="1124"/>
      <c r="Q19" s="1169"/>
      <c r="R19" s="1124"/>
      <c r="S19" s="1123"/>
      <c r="T19" s="1123"/>
      <c r="U19" s="1123"/>
      <c r="V19" s="1123"/>
      <c r="W19" s="1127"/>
    </row>
    <row r="20" spans="1:23" ht="13.5" thickBot="1">
      <c r="A20" s="1524" t="s">
        <v>49</v>
      </c>
      <c r="B20" s="1524"/>
      <c r="C20" s="1524"/>
      <c r="D20" s="1524"/>
      <c r="E20" s="1524"/>
      <c r="F20" s="1524"/>
      <c r="G20" s="1524"/>
      <c r="H20" s="1524"/>
      <c r="I20" s="1524"/>
      <c r="J20" s="1524"/>
      <c r="K20" s="1524"/>
      <c r="L20" s="1217">
        <f t="shared" ref="L20:W20" si="1">SUM(L10:L18)</f>
        <v>69957.6260625</v>
      </c>
      <c r="M20" s="1217">
        <f t="shared" si="1"/>
        <v>0</v>
      </c>
      <c r="N20" s="1217">
        <f t="shared" si="1"/>
        <v>27.48</v>
      </c>
      <c r="O20" s="1217">
        <f t="shared" si="1"/>
        <v>6642</v>
      </c>
      <c r="P20" s="1217">
        <f t="shared" si="1"/>
        <v>681</v>
      </c>
      <c r="Q20" s="1218">
        <f>SUM(Q10:Q19)</f>
        <v>13850.410392700001</v>
      </c>
      <c r="R20" s="441">
        <f t="shared" si="1"/>
        <v>0</v>
      </c>
      <c r="S20" s="441">
        <f t="shared" si="1"/>
        <v>0</v>
      </c>
      <c r="T20" s="441">
        <f t="shared" si="1"/>
        <v>0</v>
      </c>
      <c r="U20" s="441">
        <f t="shared" si="1"/>
        <v>0</v>
      </c>
      <c r="V20" s="1217">
        <f t="shared" si="1"/>
        <v>0</v>
      </c>
      <c r="W20" s="1217">
        <f t="shared" si="1"/>
        <v>0</v>
      </c>
    </row>
    <row r="22" spans="1:23">
      <c r="I22" s="143"/>
      <c r="J22" s="143"/>
      <c r="K22" s="143"/>
      <c r="L22" s="143"/>
      <c r="M22" s="143"/>
      <c r="N22" s="143"/>
      <c r="O22" s="143"/>
      <c r="P22" s="143"/>
      <c r="Q22" s="1170"/>
    </row>
    <row r="23" spans="1:23">
      <c r="I23" s="1376" t="s">
        <v>105</v>
      </c>
      <c r="J23" s="117" t="s">
        <v>103</v>
      </c>
      <c r="K23" s="118"/>
      <c r="L23" s="119"/>
      <c r="M23" s="68"/>
      <c r="N23" s="1365" t="s">
        <v>182</v>
      </c>
      <c r="O23" s="117" t="s">
        <v>103</v>
      </c>
      <c r="P23" s="118" t="str">
        <f>'Te dhena fillesat 2020'!$D$13</f>
        <v>MIRELA  DUKA</v>
      </c>
      <c r="Q23" s="1170"/>
    </row>
    <row r="24" spans="1:23">
      <c r="I24" s="1377"/>
      <c r="J24" s="117" t="s">
        <v>181</v>
      </c>
      <c r="K24" s="118"/>
      <c r="L24" s="119"/>
      <c r="M24" s="68"/>
      <c r="N24" s="1365"/>
      <c r="O24" s="117" t="s">
        <v>181</v>
      </c>
      <c r="P24" s="117"/>
      <c r="Q24" s="1170"/>
    </row>
    <row r="25" spans="1:23">
      <c r="I25" s="1378"/>
      <c r="J25" s="117" t="s">
        <v>104</v>
      </c>
      <c r="K25" s="120"/>
      <c r="L25" s="121"/>
      <c r="M25" s="68"/>
      <c r="N25" s="1365"/>
      <c r="O25" s="117" t="s">
        <v>104</v>
      </c>
      <c r="P25" s="168"/>
      <c r="Q25" s="1170"/>
    </row>
  </sheetData>
  <protectedRanges>
    <protectedRange sqref="K23:L25 P23:P25" name="Range1"/>
  </protectedRanges>
  <mergeCells count="5">
    <mergeCell ref="A5:P5"/>
    <mergeCell ref="A6:U6"/>
    <mergeCell ref="A20:K20"/>
    <mergeCell ref="I23:I25"/>
    <mergeCell ref="N23:N25"/>
  </mergeCells>
  <pageMargins left="0.16" right="0.16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outlinePr summaryBelow="0" summaryRight="0"/>
    <pageSetUpPr autoPageBreaks="0"/>
  </sheetPr>
  <dimension ref="A1:N53"/>
  <sheetViews>
    <sheetView showOutlineSymbols="0" topLeftCell="A22" workbookViewId="0">
      <selection activeCell="H23" sqref="H23"/>
    </sheetView>
  </sheetViews>
  <sheetFormatPr defaultColWidth="9.140625" defaultRowHeight="12.75"/>
  <cols>
    <col min="1" max="1" width="9" style="351" customWidth="1"/>
    <col min="2" max="2" width="34.140625" style="351" customWidth="1"/>
    <col min="3" max="3" width="1" style="351" hidden="1" customWidth="1"/>
    <col min="4" max="4" width="12.42578125" style="351" customWidth="1"/>
    <col min="5" max="5" width="10.140625" style="351" customWidth="1"/>
    <col min="6" max="6" width="8.85546875" style="351" customWidth="1"/>
    <col min="7" max="8" width="9.5703125" style="351" customWidth="1"/>
    <col min="9" max="9" width="9.42578125" style="351" customWidth="1"/>
    <col min="10" max="10" width="9" style="351" customWidth="1"/>
    <col min="11" max="11" width="12" style="351" hidden="1" customWidth="1"/>
    <col min="12" max="12" width="13.7109375" style="351" hidden="1" customWidth="1"/>
    <col min="13" max="14" width="12" style="351" customWidth="1"/>
    <col min="15" max="16384" width="9.140625" style="351"/>
  </cols>
  <sheetData>
    <row r="1" spans="1:14" ht="13.5">
      <c r="A1" s="403" t="s">
        <v>9</v>
      </c>
      <c r="B1" s="404"/>
      <c r="C1" s="404"/>
      <c r="D1" s="404"/>
      <c r="E1" s="404"/>
      <c r="F1" s="404"/>
      <c r="G1" s="404"/>
      <c r="H1" s="404"/>
      <c r="I1" s="405"/>
      <c r="J1" s="405"/>
      <c r="K1" s="406"/>
      <c r="L1" s="407"/>
      <c r="M1" s="350"/>
      <c r="N1" s="350"/>
    </row>
    <row r="2" spans="1:14" ht="13.5">
      <c r="A2" s="1186"/>
      <c r="B2" s="1195"/>
      <c r="C2" s="1193" t="s">
        <v>39</v>
      </c>
      <c r="D2" s="1185" t="s">
        <v>37</v>
      </c>
      <c r="E2" s="1185"/>
      <c r="F2" s="1185"/>
      <c r="G2" s="1195"/>
      <c r="H2" s="1195"/>
      <c r="I2" s="1195"/>
      <c r="J2" s="1184"/>
      <c r="K2" s="352"/>
      <c r="L2" s="409"/>
      <c r="M2" s="353"/>
      <c r="N2" s="353"/>
    </row>
    <row r="3" spans="1:14" ht="13.5">
      <c r="A3" s="1186"/>
      <c r="B3" s="1183"/>
      <c r="C3" s="235" t="str">
        <f>CONCATENATE('Te dhena fillesat 2020'!$C$7)</f>
        <v>10111136</v>
      </c>
      <c r="D3" s="383" t="str">
        <f>CONCATENATE('Te dhena fillesat 2020'!$D$7)</f>
        <v xml:space="preserve">Universiteti"Ismail Qemali"Vlore </v>
      </c>
      <c r="E3" s="1195"/>
      <c r="F3" s="1195"/>
      <c r="G3" s="1195"/>
      <c r="H3" s="1182" t="s">
        <v>10</v>
      </c>
      <c r="I3" s="1191"/>
      <c r="J3" s="1195"/>
      <c r="K3" s="353"/>
      <c r="N3" s="353"/>
    </row>
    <row r="4" spans="1:14" ht="13.5">
      <c r="A4" s="410"/>
      <c r="B4" s="408"/>
      <c r="C4" s="1190"/>
      <c r="D4" s="1189"/>
      <c r="E4" s="1188"/>
      <c r="F4" s="1187"/>
      <c r="H4" s="354" t="s">
        <v>11</v>
      </c>
      <c r="I4" s="503">
        <f>'Te dhena fillesat 2020'!D4</f>
        <v>2020</v>
      </c>
      <c r="K4" s="355"/>
      <c r="N4" s="355"/>
    </row>
    <row r="5" spans="1:14" ht="13.5" thickBot="1">
      <c r="A5" s="411"/>
      <c r="B5" s="412"/>
      <c r="C5" s="412"/>
      <c r="D5" s="412"/>
      <c r="E5" s="412"/>
      <c r="F5" s="412"/>
      <c r="G5" s="412"/>
      <c r="H5" s="413" t="s">
        <v>12</v>
      </c>
      <c r="I5" s="412"/>
      <c r="J5" s="412"/>
      <c r="L5" s="414"/>
      <c r="M5" s="350"/>
      <c r="N5" s="350"/>
    </row>
    <row r="6" spans="1:14" ht="14.25" thickBot="1">
      <c r="A6" s="356" t="s">
        <v>13</v>
      </c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</row>
    <row r="7" spans="1:14" ht="5.25" customHeight="1">
      <c r="A7" s="389"/>
      <c r="B7" s="390"/>
      <c r="C7" s="391"/>
      <c r="D7" s="391"/>
      <c r="E7" s="391"/>
      <c r="F7" s="392"/>
      <c r="G7" s="393"/>
      <c r="H7" s="391"/>
      <c r="I7" s="392"/>
      <c r="J7" s="393"/>
      <c r="K7" s="394"/>
      <c r="L7" s="395"/>
      <c r="M7" s="359"/>
      <c r="N7" s="359"/>
    </row>
    <row r="8" spans="1:14" ht="15" customHeight="1">
      <c r="A8" s="396"/>
      <c r="B8" s="360"/>
      <c r="C8" s="361"/>
      <c r="D8" s="362" t="str">
        <f>CONCATENATE("Fakt viti ", VALUE(I4-2))</f>
        <v>Fakt viti 2018</v>
      </c>
      <c r="E8" s="362" t="str">
        <f>CONCATENATE("I pritshmi viti ", VALUE(I4-1))</f>
        <v>I pritshmi viti 2019</v>
      </c>
      <c r="F8" s="363"/>
      <c r="G8" s="364"/>
      <c r="H8" s="501" t="str">
        <f>CONCATENATE("Parashikimi viti ", VALUE(I4))</f>
        <v>Parashikimi viti 2020</v>
      </c>
      <c r="I8" s="502"/>
      <c r="K8" s="365"/>
      <c r="L8" s="366"/>
      <c r="M8" s="367"/>
      <c r="N8" s="367"/>
    </row>
    <row r="9" spans="1:14" ht="15" customHeight="1">
      <c r="A9" s="396" t="s">
        <v>43</v>
      </c>
      <c r="B9" s="360"/>
      <c r="C9" s="361" t="s">
        <v>14</v>
      </c>
      <c r="D9" s="358"/>
      <c r="E9" s="358"/>
      <c r="F9" s="1369" t="s">
        <v>15</v>
      </c>
      <c r="G9" s="1370"/>
      <c r="H9" s="358"/>
      <c r="I9" s="1369" t="s">
        <v>15</v>
      </c>
      <c r="J9" s="1370"/>
      <c r="K9" s="365"/>
      <c r="L9" s="366"/>
      <c r="M9" s="367"/>
      <c r="N9" s="367"/>
    </row>
    <row r="10" spans="1:14" ht="15" customHeight="1">
      <c r="A10" s="396"/>
      <c r="B10" s="360" t="s">
        <v>16</v>
      </c>
      <c r="C10" s="361" t="s">
        <v>17</v>
      </c>
      <c r="D10" s="1366" t="s">
        <v>18</v>
      </c>
      <c r="E10" s="1366" t="s">
        <v>18</v>
      </c>
      <c r="F10" s="1368" t="s">
        <v>19</v>
      </c>
      <c r="G10" s="1368" t="s">
        <v>20</v>
      </c>
      <c r="H10" s="1366" t="s">
        <v>18</v>
      </c>
      <c r="I10" s="1368" t="s">
        <v>19</v>
      </c>
      <c r="J10" s="1368" t="s">
        <v>20</v>
      </c>
      <c r="K10" s="1372" t="str">
        <f>CONCATENATE("Total të Ardhura- Parashikimi për vitin ", VALUE(I4+1))</f>
        <v>Total të Ardhura- Parashikimi për vitin 2021</v>
      </c>
      <c r="L10" s="1374" t="str">
        <f>CONCATENATE("Total të Ardhura - Parashikimi për vitin ", VALUE(I4+2))</f>
        <v>Total të Ardhura - Parashikimi për vitin 2022</v>
      </c>
      <c r="M10" s="367"/>
      <c r="N10" s="367"/>
    </row>
    <row r="11" spans="1:14" ht="20.25" customHeight="1">
      <c r="A11" s="397"/>
      <c r="B11" s="368"/>
      <c r="C11" s="368"/>
      <c r="D11" s="1367"/>
      <c r="E11" s="1367"/>
      <c r="F11" s="1367"/>
      <c r="G11" s="1367"/>
      <c r="H11" s="1367"/>
      <c r="I11" s="1367"/>
      <c r="J11" s="1367"/>
      <c r="K11" s="1373"/>
      <c r="L11" s="1375"/>
      <c r="M11" s="369"/>
      <c r="N11" s="369"/>
    </row>
    <row r="12" spans="1:14" ht="13.5" thickBot="1">
      <c r="A12" s="398">
        <v>1</v>
      </c>
      <c r="B12" s="370">
        <v>2</v>
      </c>
      <c r="C12" s="370">
        <v>3</v>
      </c>
      <c r="D12" s="370">
        <v>4</v>
      </c>
      <c r="E12" s="370">
        <v>5</v>
      </c>
      <c r="F12" s="370">
        <v>6</v>
      </c>
      <c r="G12" s="370">
        <v>7</v>
      </c>
      <c r="H12" s="370">
        <v>8</v>
      </c>
      <c r="I12" s="370">
        <v>9</v>
      </c>
      <c r="J12" s="370">
        <v>10</v>
      </c>
      <c r="K12" s="370">
        <v>11</v>
      </c>
      <c r="L12" s="371">
        <v>12</v>
      </c>
      <c r="M12" s="369"/>
      <c r="N12" s="369"/>
    </row>
    <row r="13" spans="1:14" ht="13.5" customHeight="1" thickTop="1">
      <c r="A13" s="399">
        <v>71101</v>
      </c>
      <c r="B13" s="372" t="str">
        <f>IF('Llog_ardhurave 2020'!B5=0,CONCATENATE(" "),CONCATENATE("Të ardhura nga"," ",'Llog_ardhurave 2020'!B5))</f>
        <v>Të ardhura nga Shtypja e teksteve dhe leksioneve</v>
      </c>
      <c r="C13" s="373"/>
      <c r="D13" s="480">
        <f>'Llog_ardhurave 2020'!F5</f>
        <v>0</v>
      </c>
      <c r="E13" s="480">
        <f>'Llog_ardhurave 2020'!I5</f>
        <v>0</v>
      </c>
      <c r="F13" s="481">
        <f>PRODUCT(E13*'Llog_ardhurave 2020'!C5)</f>
        <v>0</v>
      </c>
      <c r="G13" s="482">
        <f t="shared" ref="G13:G34" si="0">E13-F13</f>
        <v>0</v>
      </c>
      <c r="H13" s="480">
        <f>'Llog_ardhurave 2020'!L5</f>
        <v>0</v>
      </c>
      <c r="I13" s="481">
        <f>PRODUCT(H13*'Llog_ardhurave 2020'!C5)</f>
        <v>0</v>
      </c>
      <c r="J13" s="482">
        <f t="shared" ref="J13:J34" si="1">H13-I13</f>
        <v>0</v>
      </c>
      <c r="K13" s="480">
        <f>'Llog_ardhurave 2020'!O5</f>
        <v>0</v>
      </c>
      <c r="L13" s="483">
        <f>'Llog_ardhurave 2020'!R5</f>
        <v>0</v>
      </c>
      <c r="M13" s="374"/>
      <c r="N13" s="374"/>
    </row>
    <row r="14" spans="1:14" ht="13.5" customHeight="1">
      <c r="A14" s="400">
        <v>71101</v>
      </c>
      <c r="B14" s="375" t="str">
        <f>IF('Llog_ardhurave 2020'!B6=0,CONCATENATE(" "),CONCATENATE("Të ardhura nga"," ",'Llog_ardhurave 2020'!B6))</f>
        <v>Të ardhura nga Qendrat ekspirmentale</v>
      </c>
      <c r="C14" s="376"/>
      <c r="D14" s="481">
        <f>'Llog_ardhurave 2020'!F6</f>
        <v>0</v>
      </c>
      <c r="E14" s="481">
        <f>'Llog_ardhurave 2020'!I6</f>
        <v>0</v>
      </c>
      <c r="F14" s="481">
        <f>PRODUCT(E14*'Llog_ardhurave 2020'!C6)</f>
        <v>0</v>
      </c>
      <c r="G14" s="481">
        <f t="shared" si="0"/>
        <v>0</v>
      </c>
      <c r="H14" s="481">
        <f>'Llog_ardhurave 2020'!L6</f>
        <v>0</v>
      </c>
      <c r="I14" s="481">
        <f>PRODUCT(H14*'Llog_ardhurave 2020'!C6)</f>
        <v>0</v>
      </c>
      <c r="J14" s="481">
        <f t="shared" si="1"/>
        <v>0</v>
      </c>
      <c r="K14" s="481">
        <f>'Llog_ardhurave 2020'!O6</f>
        <v>0</v>
      </c>
      <c r="L14" s="484">
        <f>'Llog_ardhurave 2020'!R6</f>
        <v>0</v>
      </c>
      <c r="M14" s="374"/>
      <c r="N14" s="374"/>
    </row>
    <row r="15" spans="1:14" ht="13.5" customHeight="1">
      <c r="A15" s="400">
        <v>71096</v>
      </c>
      <c r="B15" s="375" t="str">
        <f>IF('Llog_ardhurave 2020'!B7=0,CONCATENATE(" "),CONCATENATE("Të ardhura nga"," ",'Llog_ardhurave 2020'!B7))</f>
        <v>Të ardhura nga Qeratë</v>
      </c>
      <c r="C15" s="376"/>
      <c r="D15" s="481">
        <f>'Llog_ardhurave 2020'!F7</f>
        <v>0</v>
      </c>
      <c r="E15" s="481">
        <f>'Llog_ardhurave 2020'!I7</f>
        <v>0</v>
      </c>
      <c r="F15" s="481">
        <f t="shared" ref="F15:F23" si="2">PRODUCT(E15*100%)</f>
        <v>0</v>
      </c>
      <c r="G15" s="481">
        <f t="shared" si="0"/>
        <v>0</v>
      </c>
      <c r="H15" s="481">
        <f>'Llog_ardhurave 2020'!L7</f>
        <v>0</v>
      </c>
      <c r="I15" s="481">
        <f>PRODUCT(H15*'Llog_ardhurave 2020'!C7)</f>
        <v>0</v>
      </c>
      <c r="J15" s="481">
        <f t="shared" si="1"/>
        <v>0</v>
      </c>
      <c r="K15" s="481">
        <f>'Llog_ardhurave 2020'!O7</f>
        <v>0</v>
      </c>
      <c r="L15" s="484">
        <f>'Llog_ardhurave 2020'!R7</f>
        <v>0</v>
      </c>
      <c r="M15" s="374"/>
      <c r="N15" s="374"/>
    </row>
    <row r="16" spans="1:14" ht="13.5" customHeight="1">
      <c r="A16" s="400">
        <v>71101</v>
      </c>
      <c r="B16" s="375" t="str">
        <f>IF('Llog_ardhurave 2020'!B8=0,CONCATENATE(" "),CONCATENATE("Të ardhura nga"," ",'Llog_ardhurave 2020'!B8))</f>
        <v>Të ardhura nga Tarifat e shkollimit</v>
      </c>
      <c r="C16" s="375"/>
      <c r="D16" s="481">
        <f>'Llog_ardhurave 2020'!F17</f>
        <v>56480</v>
      </c>
      <c r="E16" s="485">
        <f>'Llog_ardhurave 2020'!I17</f>
        <v>35260</v>
      </c>
      <c r="F16" s="481">
        <f t="shared" si="2"/>
        <v>35260</v>
      </c>
      <c r="G16" s="481">
        <f t="shared" si="0"/>
        <v>0</v>
      </c>
      <c r="H16" s="485">
        <f>'Llog_ardhurave 2020'!L17</f>
        <v>56723.148000000001</v>
      </c>
      <c r="I16" s="481">
        <f>PRODUCT(H16*'Llog_ardhurave 2020'!C17)</f>
        <v>56723.148000000001</v>
      </c>
      <c r="J16" s="481">
        <f>H16-I16</f>
        <v>0</v>
      </c>
      <c r="K16" s="485">
        <f>'Llog_ardhurave 2020'!O17</f>
        <v>0</v>
      </c>
      <c r="L16" s="486">
        <f>'Llog_ardhurave 2020'!R17</f>
        <v>0</v>
      </c>
      <c r="M16" s="374"/>
      <c r="N16" s="374"/>
    </row>
    <row r="17" spans="1:14" ht="13.5" customHeight="1">
      <c r="A17" s="400">
        <v>71101</v>
      </c>
      <c r="B17" s="375" t="str">
        <f>IF('Llog_ardhurave 2020'!B18=0,CONCATENATE(" "),CONCATENATE("Të ardhura nga"," ",'Llog_ardhurave 2020'!B18))</f>
        <v>Të ardhura nga Master profesional</v>
      </c>
      <c r="C17" s="375"/>
      <c r="D17" s="485">
        <f>'Llog_ardhurave 2020'!F29</f>
        <v>29076</v>
      </c>
      <c r="E17" s="485">
        <f>'Llog_ardhurave 2020'!I29</f>
        <v>41550</v>
      </c>
      <c r="F17" s="481">
        <f t="shared" ref="F17" si="3">PRODUCT(E17*100%)</f>
        <v>41550</v>
      </c>
      <c r="G17" s="481">
        <f t="shared" ref="G17" si="4">E17-F17</f>
        <v>0</v>
      </c>
      <c r="H17" s="481">
        <f>'Llog_ardhurave 2020'!L29</f>
        <v>52104</v>
      </c>
      <c r="I17" s="481">
        <f>PRODUCT(H17*'Llog_ardhurave 2020'!C29)</f>
        <v>52104</v>
      </c>
      <c r="J17" s="481">
        <f>H17-I17</f>
        <v>0</v>
      </c>
      <c r="K17" s="481">
        <f>'Llog_ardhurave 2020'!O29</f>
        <v>0</v>
      </c>
      <c r="L17" s="484">
        <f>'Llog_ardhurave 2020'!R29</f>
        <v>0</v>
      </c>
      <c r="M17" s="374"/>
      <c r="N17" s="374"/>
    </row>
    <row r="18" spans="1:14" ht="13.5" customHeight="1">
      <c r="A18" s="400">
        <v>71101</v>
      </c>
      <c r="B18" s="375" t="str">
        <f>IF('Llog_ardhurave 2020'!B30=0,CONCATENATE(" "),CONCATENATE("Të ardhura nga"," ",'Llog_ardhurave 2020'!B30))</f>
        <v>Të ardhura nga Master Shkencor</v>
      </c>
      <c r="C18" s="375"/>
      <c r="D18" s="485">
        <f>'Llog_ardhurave 2020'!F41</f>
        <v>18480</v>
      </c>
      <c r="E18" s="485">
        <f>'Llog_ardhurave 2020'!I41</f>
        <v>30444</v>
      </c>
      <c r="F18" s="481">
        <f t="shared" ref="F18" si="5">PRODUCT(E18*100%)</f>
        <v>30444</v>
      </c>
      <c r="G18" s="481">
        <f t="shared" ref="G18" si="6">E18-F18</f>
        <v>0</v>
      </c>
      <c r="H18" s="481">
        <f>'Llog_ardhurave 2020'!L41</f>
        <v>34624.589999999997</v>
      </c>
      <c r="I18" s="481">
        <f>PRODUCT(H18*'Llog_ardhurave 2020'!C18)</f>
        <v>34624.589999999997</v>
      </c>
      <c r="J18" s="481">
        <f t="shared" ref="J18" si="7">H18-I18</f>
        <v>0</v>
      </c>
      <c r="K18" s="481">
        <f>'Llog_ardhurave 2020'!O41</f>
        <v>0</v>
      </c>
      <c r="L18" s="484">
        <f>'Llog_ardhurave 2020'!R41</f>
        <v>0</v>
      </c>
      <c r="M18" s="374"/>
      <c r="N18" s="374"/>
    </row>
    <row r="19" spans="1:14" ht="13.5" customHeight="1">
      <c r="A19" s="400">
        <v>71101</v>
      </c>
      <c r="B19" s="375" t="str">
        <f>IF('Llog_ardhurave 2020'!B42=0,CONCATENATE(" "),CONCATENATE("Të ardhura nga"," ",'Llog_ardhurave 2020'!B42))</f>
        <v>Të ardhura nga Doktoraturë</v>
      </c>
      <c r="C19" s="375"/>
      <c r="D19" s="485">
        <f>'Llog_ardhurave 2020'!F53</f>
        <v>971.6</v>
      </c>
      <c r="E19" s="485">
        <f>'Llog_ardhurave 2020'!I53</f>
        <v>0</v>
      </c>
      <c r="F19" s="481">
        <f t="shared" si="2"/>
        <v>0</v>
      </c>
      <c r="G19" s="481">
        <f t="shared" si="0"/>
        <v>0</v>
      </c>
      <c r="H19" s="481">
        <f>'Llog_ardhurave 2020'!L53</f>
        <v>576.85599999999999</v>
      </c>
      <c r="I19" s="481">
        <f>PRODUCT(H19*'Llog_ardhurave 2020'!C19)</f>
        <v>576.85599999999999</v>
      </c>
      <c r="J19" s="481">
        <f t="shared" si="1"/>
        <v>0</v>
      </c>
      <c r="K19" s="481">
        <f>'Llog_ardhurave 2020'!O53</f>
        <v>0</v>
      </c>
      <c r="L19" s="484">
        <f>'Llog_ardhurave 2020'!R53</f>
        <v>0</v>
      </c>
      <c r="M19" s="374"/>
      <c r="N19" s="374"/>
    </row>
    <row r="20" spans="1:14" ht="13.5" customHeight="1">
      <c r="A20" s="400">
        <v>71101</v>
      </c>
      <c r="B20" s="375" t="str">
        <f>IF('Llog_ardhurave 2020'!B54=0,CONCATENATE(" "),CONCATENATE("Të ardhura nga"," ",'Llog_ardhurave 2020'!B54))</f>
        <v xml:space="preserve">Të ardhura nga Tarifat e kohës pjesshme </v>
      </c>
      <c r="C20" s="375"/>
      <c r="D20" s="481">
        <f>'Llog_ardhurave 2020'!F71</f>
        <v>5861.4</v>
      </c>
      <c r="E20" s="485">
        <f>'Llog_ardhurave 2020'!I71</f>
        <v>0</v>
      </c>
      <c r="F20" s="481">
        <f t="shared" si="2"/>
        <v>0</v>
      </c>
      <c r="G20" s="481">
        <f t="shared" si="0"/>
        <v>0</v>
      </c>
      <c r="H20" s="481">
        <f>'Llog_ardhurave 2020'!L71</f>
        <v>0</v>
      </c>
      <c r="I20" s="481">
        <f>PRODUCT(H20*'Llog_ardhurave 2020'!C54)</f>
        <v>0</v>
      </c>
      <c r="J20" s="481">
        <f t="shared" si="1"/>
        <v>0</v>
      </c>
      <c r="K20" s="481">
        <f>'Llog_ardhurave 2020'!O71</f>
        <v>0</v>
      </c>
      <c r="L20" s="484">
        <f>'Llog_ardhurave 2020'!R71</f>
        <v>0</v>
      </c>
      <c r="M20" s="374"/>
      <c r="N20" s="374"/>
    </row>
    <row r="21" spans="1:14" ht="13.5" customHeight="1">
      <c r="A21" s="400">
        <v>71101</v>
      </c>
      <c r="B21" s="375" t="str">
        <f>IF('Llog_ardhurave 2020'!B72=0,CONCATENATE(" "),CONCATENATE("Të ardhura nga"," ",'Llog_ardhurave 2020'!B72))</f>
        <v>Të ardhura nga Libreza Diplloma etj.</v>
      </c>
      <c r="C21" s="375"/>
      <c r="D21" s="481">
        <f>'Llog_ardhurave 2020'!F72</f>
        <v>3837</v>
      </c>
      <c r="E21" s="485">
        <f>'Llog_ardhurave 2020'!I72</f>
        <v>5573</v>
      </c>
      <c r="F21" s="481">
        <f t="shared" si="2"/>
        <v>5573</v>
      </c>
      <c r="G21" s="481">
        <f t="shared" si="0"/>
        <v>0</v>
      </c>
      <c r="H21" s="481">
        <f>'Llog_ardhurave 2020'!L72</f>
        <v>960</v>
      </c>
      <c r="I21" s="481">
        <f>PRODUCT(H21*'Llog_ardhurave 2020'!C72)</f>
        <v>960</v>
      </c>
      <c r="J21" s="481">
        <f t="shared" si="1"/>
        <v>0</v>
      </c>
      <c r="K21" s="481">
        <f>'Llog_ardhurave 2020'!O72</f>
        <v>0</v>
      </c>
      <c r="L21" s="484">
        <f>'Llog_ardhurave 2020'!R72</f>
        <v>0</v>
      </c>
      <c r="M21" s="374"/>
      <c r="N21" s="374"/>
    </row>
    <row r="22" spans="1:14" ht="13.5" customHeight="1">
      <c r="A22" s="400">
        <v>71101</v>
      </c>
      <c r="B22" s="375" t="str">
        <f>IF('Llog_ardhurave 2020'!B73=0,CONCATENATE(" "),CONCATENATE("Të ardhura nga"," ",'Llog_ardhurave 2020'!B73))</f>
        <v>Të ardhura nga Fotokopje, vërtetime ,etj.</v>
      </c>
      <c r="C22" s="375"/>
      <c r="D22" s="481">
        <f>'Llog_ardhurave 2020'!F73</f>
        <v>222.2</v>
      </c>
      <c r="E22" s="485">
        <f>'Llog_ardhurave 2020'!I73</f>
        <v>1121.5999999999999</v>
      </c>
      <c r="F22" s="481">
        <f t="shared" si="2"/>
        <v>1121.5999999999999</v>
      </c>
      <c r="G22" s="481">
        <f t="shared" si="0"/>
        <v>0</v>
      </c>
      <c r="H22" s="481">
        <f>'Llog_ardhurave 2020'!L73</f>
        <v>1200</v>
      </c>
      <c r="I22" s="481">
        <f>PRODUCT(H22*'Llog_ardhurave 2020'!C73)</f>
        <v>1200</v>
      </c>
      <c r="J22" s="481">
        <f t="shared" si="1"/>
        <v>0</v>
      </c>
      <c r="K22" s="481">
        <f>'Llog_ardhurave 2020'!O73</f>
        <v>0</v>
      </c>
      <c r="L22" s="484">
        <f>'Llog_ardhurave 2020'!R73</f>
        <v>0</v>
      </c>
      <c r="M22" s="374"/>
      <c r="N22" s="374"/>
    </row>
    <row r="23" spans="1:14" ht="13.5" customHeight="1">
      <c r="A23" s="400">
        <v>71101</v>
      </c>
      <c r="B23" s="377" t="str">
        <f>IF('Llog_ardhurave 2020'!B74=0,CONCATENATE(" "),CONCATENATE("Të ardhura nga"," ",'Llog_ardhurave 2020'!B74))</f>
        <v>Të ardhura nga Taksë regjstrimi në Universitet</v>
      </c>
      <c r="C23" s="377"/>
      <c r="D23" s="481">
        <f>'Llog_ardhurave 2020'!F77</f>
        <v>6110.9750000000004</v>
      </c>
      <c r="E23" s="485">
        <f>'Llog_ardhurave 2020'!I77</f>
        <v>6673.2</v>
      </c>
      <c r="F23" s="481">
        <f t="shared" si="2"/>
        <v>6673.2</v>
      </c>
      <c r="G23" s="481">
        <f t="shared" si="0"/>
        <v>0</v>
      </c>
      <c r="H23" s="481">
        <f>'Llog_ardhurave 2020'!L77</f>
        <v>5716.2</v>
      </c>
      <c r="I23" s="481">
        <f>PRODUCT(H23*'Llog_ardhurave 2020'!C74)</f>
        <v>5716.2</v>
      </c>
      <c r="J23" s="481">
        <f t="shared" si="1"/>
        <v>0</v>
      </c>
      <c r="K23" s="481">
        <f>'Llog_ardhurave 2020'!O77</f>
        <v>0</v>
      </c>
      <c r="L23" s="484">
        <f>'Llog_ardhurave 2020'!R77</f>
        <v>0</v>
      </c>
      <c r="M23" s="374"/>
      <c r="N23" s="374"/>
    </row>
    <row r="24" spans="1:14" ht="13.5" customHeight="1">
      <c r="A24" s="400">
        <v>71101</v>
      </c>
      <c r="B24" s="377" t="str">
        <f>IF('Llog_ardhurave 2020'!B78=0,CONCATENATE(" "),CONCATENATE("Të ardhura nga"," ",'Llog_ardhurave 2020'!B78))</f>
        <v>Të ardhura nga Konkurse</v>
      </c>
      <c r="C24" s="377"/>
      <c r="D24" s="481">
        <f>'Llog_ardhurave 2020'!F78</f>
        <v>0</v>
      </c>
      <c r="E24" s="485">
        <f>'Llog_ardhurave 2020'!I78</f>
        <v>0</v>
      </c>
      <c r="F24" s="481">
        <f>PRODUCT(E24*'Llog_ardhurave 2020'!C78)</f>
        <v>0</v>
      </c>
      <c r="G24" s="481">
        <f t="shared" si="0"/>
        <v>0</v>
      </c>
      <c r="H24" s="481">
        <f>'Llog_ardhurave 2020'!L78</f>
        <v>0</v>
      </c>
      <c r="I24" s="481">
        <f>PRODUCT(H24*'Llog_ardhurave 2020'!C78)</f>
        <v>0</v>
      </c>
      <c r="J24" s="481">
        <f t="shared" si="1"/>
        <v>0</v>
      </c>
      <c r="K24" s="481">
        <f>'Llog_ardhurave 2020'!O78</f>
        <v>0</v>
      </c>
      <c r="L24" s="484">
        <f>'Llog_ardhurave 2020'!R78</f>
        <v>0</v>
      </c>
      <c r="M24" s="374"/>
      <c r="N24" s="378"/>
    </row>
    <row r="25" spans="1:14" ht="13.5" customHeight="1">
      <c r="A25" s="400">
        <v>71130</v>
      </c>
      <c r="B25" s="377" t="str">
        <f>IF('Llog_ardhurave 2020'!B79=0,CONCATENATE(" "),CONCATENATE("Të ardhura nga"," ",'Llog_ardhurave 2020'!B79))</f>
        <v>Të ardhura nga Të ardhura nga biletat</v>
      </c>
      <c r="C25" s="377"/>
      <c r="D25" s="485">
        <f>'Llog_ardhurave 2020'!F79</f>
        <v>0</v>
      </c>
      <c r="E25" s="485">
        <f>'Llog_ardhurave 2020'!I79</f>
        <v>0</v>
      </c>
      <c r="F25" s="481">
        <f>PRODUCT(E25*'Llog_ardhurave 2020'!C79)</f>
        <v>0</v>
      </c>
      <c r="G25" s="481">
        <f t="shared" si="0"/>
        <v>0</v>
      </c>
      <c r="H25" s="481">
        <f>'Llog_ardhurave 2020'!L79</f>
        <v>0</v>
      </c>
      <c r="I25" s="481">
        <f>PRODUCT(H25*'Llog_ardhurave 2020'!C79)</f>
        <v>0</v>
      </c>
      <c r="J25" s="481">
        <f t="shared" si="1"/>
        <v>0</v>
      </c>
      <c r="K25" s="481">
        <f>'Llog_ardhurave 2020'!O79</f>
        <v>0</v>
      </c>
      <c r="L25" s="484">
        <f>'Llog_ardhurave 2020'!R79</f>
        <v>0</v>
      </c>
      <c r="M25" s="374"/>
      <c r="N25" s="374"/>
    </row>
    <row r="26" spans="1:14" ht="13.5" customHeight="1">
      <c r="A26" s="400">
        <v>71101</v>
      </c>
      <c r="B26" s="377" t="str">
        <f>IF('Llog_ardhurave 2020'!B80=0,CONCATENATE(" "),CONCATENATE("Të ardhura nga"," ",'Llog_ardhurave 2020'!B80))</f>
        <v xml:space="preserve">Të ardhura nga Shitja e sportistëve </v>
      </c>
      <c r="C26" s="377"/>
      <c r="D26" s="485">
        <f>'Llog_ardhurave 2020'!F80</f>
        <v>0</v>
      </c>
      <c r="E26" s="485">
        <f>'Llog_ardhurave 2020'!I80</f>
        <v>0</v>
      </c>
      <c r="F26" s="481">
        <f>PRODUCT(E26*'Llog_ardhurave 2020'!C80)</f>
        <v>0</v>
      </c>
      <c r="G26" s="481">
        <f t="shared" si="0"/>
        <v>0</v>
      </c>
      <c r="H26" s="481">
        <f>'Llog_ardhurave 2020'!L80</f>
        <v>0</v>
      </c>
      <c r="I26" s="481">
        <f>PRODUCT(H26*'Llog_ardhurave 2020'!C80)</f>
        <v>0</v>
      </c>
      <c r="J26" s="481">
        <f t="shared" si="1"/>
        <v>0</v>
      </c>
      <c r="K26" s="481">
        <f>'Llog_ardhurave 2020'!O80</f>
        <v>0</v>
      </c>
      <c r="L26" s="484">
        <f>'Llog_ardhurave 2020'!R80</f>
        <v>0</v>
      </c>
      <c r="M26" s="374"/>
      <c r="N26" s="374"/>
    </row>
    <row r="27" spans="1:14" ht="13.5" customHeight="1">
      <c r="A27" s="400">
        <v>71110</v>
      </c>
      <c r="B27" s="377" t="str">
        <f>IF('Llog_ardhurave 2020'!B81=0,CONCATENATE(" "),CONCATENATE("Të ardhura nga"," ",'Llog_ardhurave 2020'!B81))</f>
        <v>Të ardhura nga Të tjera (shërbime)</v>
      </c>
      <c r="C27" s="377"/>
      <c r="D27" s="485">
        <f>'Llog_ardhurave 2020'!F81</f>
        <v>60</v>
      </c>
      <c r="E27" s="485">
        <f>'Llog_ardhurave 2020'!I81</f>
        <v>0</v>
      </c>
      <c r="F27" s="481">
        <f>PRODUCT(E27*100%)</f>
        <v>0</v>
      </c>
      <c r="G27" s="481">
        <f t="shared" si="0"/>
        <v>0</v>
      </c>
      <c r="H27" s="481">
        <f>'Llog_ardhurave 2020'!L81</f>
        <v>0</v>
      </c>
      <c r="I27" s="481">
        <f>PRODUCT(H27*'Llog_ardhurave 2020'!C81)</f>
        <v>0</v>
      </c>
      <c r="J27" s="481">
        <f t="shared" si="1"/>
        <v>0</v>
      </c>
      <c r="K27" s="481">
        <f>'Llog_ardhurave 2020'!O81</f>
        <v>0</v>
      </c>
      <c r="L27" s="484">
        <f>'Llog_ardhurave 2020'!R81</f>
        <v>0</v>
      </c>
      <c r="M27" s="374"/>
      <c r="N27" s="374"/>
    </row>
    <row r="28" spans="1:14" ht="13.5" customHeight="1">
      <c r="A28" s="400">
        <v>71130</v>
      </c>
      <c r="B28" s="377" t="str">
        <f>IF('Llog_ardhurave 2020'!B82=0,CONCATENATE(" "),CONCATENATE("Të ardhura nga"," ",'Llog_ardhurave 2020'!B82))</f>
        <v>Të ardhura nga Dokumenta tenderi</v>
      </c>
      <c r="C28" s="377"/>
      <c r="D28" s="485">
        <f>'Llog_ardhurave 2020'!F82</f>
        <v>0</v>
      </c>
      <c r="E28" s="485">
        <f>'Llog_ardhurave 2020'!I82</f>
        <v>0</v>
      </c>
      <c r="F28" s="481">
        <f>PRODUCT(E28*30%)</f>
        <v>0</v>
      </c>
      <c r="G28" s="481">
        <f t="shared" si="0"/>
        <v>0</v>
      </c>
      <c r="H28" s="481">
        <f>'Llog_ardhurave 2020'!L82</f>
        <v>0</v>
      </c>
      <c r="I28" s="481">
        <f>PRODUCT(H28*'Llog_ardhurave 2020'!C82)</f>
        <v>0</v>
      </c>
      <c r="J28" s="481">
        <f t="shared" si="1"/>
        <v>0</v>
      </c>
      <c r="K28" s="481">
        <f>'Llog_ardhurave 2020'!O82</f>
        <v>0</v>
      </c>
      <c r="L28" s="484">
        <f>'Llog_ardhurave 2020'!R82</f>
        <v>0</v>
      </c>
      <c r="M28" s="374"/>
      <c r="N28" s="374"/>
    </row>
    <row r="29" spans="1:14" ht="13.5" customHeight="1">
      <c r="A29" s="400">
        <v>72070</v>
      </c>
      <c r="B29" s="377" t="str">
        <f>IF('Llog_ardhurave 2020'!B83=0,CONCATENATE(" "),CONCATENATE("Të ardhura nga"," ",'Llog_ardhurave 2020'!B83))</f>
        <v>Të ardhura nga Sponorizime</v>
      </c>
      <c r="C29" s="377"/>
      <c r="D29" s="485">
        <f>'Llog_ardhurave 2020'!F83</f>
        <v>1149</v>
      </c>
      <c r="E29" s="485">
        <f>'Llog_ardhurave 2020'!I83</f>
        <v>0</v>
      </c>
      <c r="F29" s="481">
        <f>PRODUCT(E29*'Llog_ardhurave 2020'!C83)</f>
        <v>0</v>
      </c>
      <c r="G29" s="481">
        <f t="shared" si="0"/>
        <v>0</v>
      </c>
      <c r="H29" s="481">
        <f>'Llog_ardhurave 2020'!L83</f>
        <v>0</v>
      </c>
      <c r="I29" s="481">
        <f>PRODUCT(H29*'Llog_ardhurave 2020'!C83)</f>
        <v>0</v>
      </c>
      <c r="J29" s="481">
        <f t="shared" si="1"/>
        <v>0</v>
      </c>
      <c r="K29" s="481">
        <f>'Llog_ardhurave 2020'!O83</f>
        <v>0</v>
      </c>
      <c r="L29" s="484">
        <f>'Llog_ardhurave 2020'!R83</f>
        <v>0</v>
      </c>
      <c r="M29" s="374"/>
      <c r="N29" s="374"/>
    </row>
    <row r="30" spans="1:14" ht="13.5" customHeight="1">
      <c r="A30" s="400"/>
      <c r="B30" s="377" t="str">
        <f>IF('Llog_ardhurave 2020'!B84=0,CONCATENATE(" "),CONCATENATE("Të ardhura nga"," ",'Llog_ardhurave 2020'!B84))</f>
        <v>Të ardhura nga Qeratë</v>
      </c>
      <c r="C30" s="377"/>
      <c r="D30" s="485">
        <f>'Llog_ardhurave 2020'!F84</f>
        <v>0</v>
      </c>
      <c r="E30" s="485">
        <f>'Llog_ardhurave 2020'!I84</f>
        <v>161</v>
      </c>
      <c r="F30" s="481">
        <f>PRODUCT(E30*'Llog_ardhurave 2020'!C84)</f>
        <v>161</v>
      </c>
      <c r="G30" s="481">
        <f t="shared" si="0"/>
        <v>0</v>
      </c>
      <c r="H30" s="481">
        <f>'Llog_ardhurave 2020'!L84</f>
        <v>114</v>
      </c>
      <c r="I30" s="481">
        <f>PRODUCT(H30*'Llog_ardhurave 2020'!C84)</f>
        <v>114</v>
      </c>
      <c r="J30" s="481">
        <f t="shared" si="1"/>
        <v>0</v>
      </c>
      <c r="K30" s="481">
        <f>'Llog_ardhurave 2020'!O84</f>
        <v>0</v>
      </c>
      <c r="L30" s="484">
        <f>'Llog_ardhurave 2020'!R84</f>
        <v>0</v>
      </c>
      <c r="M30" s="374"/>
      <c r="N30" s="374"/>
    </row>
    <row r="31" spans="1:14" ht="13.5" customHeight="1">
      <c r="A31" s="400"/>
      <c r="B31" s="377" t="str">
        <f>IF('Llog_ardhurave 2020'!B85=0,CONCATENATE(" "),CONCATENATE("Të ardhura nga"," ",'Llog_ardhurave 2020'!B85))</f>
        <v xml:space="preserve">Të ardhura nga te trasheguara nga viti I meparshem </v>
      </c>
      <c r="C31" s="377"/>
      <c r="D31" s="485">
        <f>'Llog_ardhurave 2020'!F85</f>
        <v>0</v>
      </c>
      <c r="E31" s="485">
        <f>'Llog_ardhurave 2020'!I85</f>
        <v>135966</v>
      </c>
      <c r="F31" s="481">
        <f>E31</f>
        <v>135966</v>
      </c>
      <c r="G31" s="481">
        <f t="shared" si="0"/>
        <v>0</v>
      </c>
      <c r="H31" s="481">
        <f>'Llog_ardhurave 2020'!L85</f>
        <v>96958</v>
      </c>
      <c r="I31" s="481">
        <f>H31</f>
        <v>96958</v>
      </c>
      <c r="J31" s="481">
        <f t="shared" si="1"/>
        <v>0</v>
      </c>
      <c r="K31" s="481">
        <f>'Llog_ardhurave 2020'!O85</f>
        <v>0</v>
      </c>
      <c r="L31" s="484">
        <f>'Llog_ardhurave 2020'!R85</f>
        <v>0</v>
      </c>
      <c r="M31" s="374"/>
      <c r="N31" s="374"/>
    </row>
    <row r="32" spans="1:14" ht="13.5" customHeight="1">
      <c r="A32" s="400"/>
      <c r="B32" s="377" t="str">
        <f>IF('Llog_ardhurave 2020'!B86=0,CONCATENATE(" "),CONCATENATE("Të ardhura nga"," ",'Llog_ardhurave 2020'!B86))</f>
        <v xml:space="preserve">Të ardhura nga financim I brendshem </v>
      </c>
      <c r="C32" s="377"/>
      <c r="D32" s="485">
        <f>'Llog_ardhurave 2020'!F86</f>
        <v>0</v>
      </c>
      <c r="E32" s="485">
        <f>'Llog_ardhurave 2020'!I86</f>
        <v>5647</v>
      </c>
      <c r="F32" s="481">
        <f>E32</f>
        <v>5647</v>
      </c>
      <c r="G32" s="481">
        <f>E32-F32</f>
        <v>0</v>
      </c>
      <c r="H32" s="481">
        <f>'Llog_ardhurave 2020'!L86</f>
        <v>24217</v>
      </c>
      <c r="I32" s="481">
        <f>H32</f>
        <v>24217</v>
      </c>
      <c r="J32" s="481">
        <f t="shared" si="1"/>
        <v>0</v>
      </c>
      <c r="K32" s="481">
        <f>'Llog_ardhurave 2020'!O86</f>
        <v>0</v>
      </c>
      <c r="L32" s="484">
        <f>'Llog_ardhurave 2020'!R86</f>
        <v>0</v>
      </c>
      <c r="M32" s="374"/>
      <c r="N32" s="374"/>
    </row>
    <row r="33" spans="1:14" ht="13.5" customHeight="1">
      <c r="A33" s="400"/>
      <c r="B33" s="377" t="str">
        <f>IF('Llog_ardhurave 2020'!B87=0,CONCATENATE(" "),CONCATENATE("Të ardhura nga"," ",'Llog_ardhurave 2020'!B87))</f>
        <v xml:space="preserve">Të ardhura nga Projekti I huaj afrimed </v>
      </c>
      <c r="C33" s="377"/>
      <c r="D33" s="485">
        <f>'Llog_ardhurave 2020'!F87</f>
        <v>0</v>
      </c>
      <c r="E33" s="485">
        <f>'Llog_ardhurave 2020'!I87</f>
        <v>0</v>
      </c>
      <c r="F33" s="481">
        <f>PRODUCT(E33*'Llog_ardhurave 2020'!C87)</f>
        <v>0</v>
      </c>
      <c r="G33" s="481">
        <f t="shared" si="0"/>
        <v>0</v>
      </c>
      <c r="H33" s="481">
        <f>'Llog_ardhurave 2020'!L87</f>
        <v>1353</v>
      </c>
      <c r="I33" s="481">
        <f>H33</f>
        <v>1353</v>
      </c>
      <c r="J33" s="481">
        <f t="shared" si="1"/>
        <v>0</v>
      </c>
      <c r="K33" s="481">
        <f>'Llog_ardhurave 2020'!O87</f>
        <v>0</v>
      </c>
      <c r="L33" s="484">
        <f>'Llog_ardhurave 2020'!R87</f>
        <v>0</v>
      </c>
      <c r="M33" s="374"/>
      <c r="N33" s="374"/>
    </row>
    <row r="34" spans="1:14" ht="13.5" customHeight="1">
      <c r="A34" s="400"/>
      <c r="B34" s="377" t="str">
        <f>IF('Llog_ardhurave 2020'!B88=0,CONCATENATE(" "),CONCATENATE("Të ardhura nga"," ",'Llog_ardhurave 2020'!B88))</f>
        <v xml:space="preserve"> </v>
      </c>
      <c r="C34" s="377"/>
      <c r="D34" s="485">
        <f>'Llog_ardhurave 2020'!F88</f>
        <v>0</v>
      </c>
      <c r="E34" s="485">
        <f>'Llog_ardhurave 2020'!I88</f>
        <v>0</v>
      </c>
      <c r="F34" s="481">
        <f>PRODUCT(E34*'Llog_ardhurave 2020'!C88)</f>
        <v>0</v>
      </c>
      <c r="G34" s="481">
        <f t="shared" si="0"/>
        <v>0</v>
      </c>
      <c r="H34" s="481">
        <f>'Llog_ardhurave 2020'!L88</f>
        <v>0</v>
      </c>
      <c r="I34" s="481">
        <f>PRODUCT(H34*'Llog_ardhurave 2020'!C88)</f>
        <v>0</v>
      </c>
      <c r="J34" s="481">
        <f t="shared" si="1"/>
        <v>0</v>
      </c>
      <c r="K34" s="481">
        <f>'Llog_ardhurave 2020'!O88</f>
        <v>0</v>
      </c>
      <c r="L34" s="484">
        <f>'Llog_ardhurave 2020'!R88</f>
        <v>0</v>
      </c>
      <c r="M34" s="374"/>
      <c r="N34" s="374"/>
    </row>
    <row r="35" spans="1:14" ht="13.5" customHeight="1">
      <c r="A35" s="400"/>
      <c r="B35" s="379"/>
      <c r="C35" s="379"/>
      <c r="D35" s="481"/>
      <c r="E35" s="481"/>
      <c r="F35" s="481"/>
      <c r="G35" s="481"/>
      <c r="H35" s="481"/>
      <c r="I35" s="481"/>
      <c r="J35" s="481"/>
      <c r="K35" s="481"/>
      <c r="L35" s="484"/>
      <c r="M35" s="374"/>
      <c r="N35" s="374"/>
    </row>
    <row r="36" spans="1:14" ht="13.5" customHeight="1">
      <c r="A36" s="400"/>
      <c r="B36" s="379"/>
      <c r="C36" s="379"/>
      <c r="D36" s="481"/>
      <c r="E36" s="481"/>
      <c r="F36" s="481"/>
      <c r="G36" s="481"/>
      <c r="H36" s="481"/>
      <c r="I36" s="481"/>
      <c r="J36" s="481"/>
      <c r="K36" s="481"/>
      <c r="L36" s="484"/>
      <c r="M36" s="374"/>
      <c r="N36" s="374"/>
    </row>
    <row r="37" spans="1:14" ht="13.5" customHeight="1">
      <c r="A37" s="400"/>
      <c r="B37" s="379"/>
      <c r="C37" s="379"/>
      <c r="D37" s="481"/>
      <c r="E37" s="481"/>
      <c r="F37" s="481"/>
      <c r="G37" s="481"/>
      <c r="H37" s="481"/>
      <c r="I37" s="481"/>
      <c r="J37" s="481"/>
      <c r="K37" s="481"/>
      <c r="L37" s="484"/>
      <c r="M37" s="374"/>
      <c r="N37" s="374"/>
    </row>
    <row r="38" spans="1:14" ht="13.5" customHeight="1">
      <c r="A38" s="400"/>
      <c r="B38" s="379"/>
      <c r="C38" s="379"/>
      <c r="D38" s="481"/>
      <c r="E38" s="481"/>
      <c r="F38" s="481"/>
      <c r="G38" s="481"/>
      <c r="H38" s="481"/>
      <c r="I38" s="481"/>
      <c r="J38" s="481"/>
      <c r="K38" s="481"/>
      <c r="L38" s="484"/>
      <c r="M38" s="374"/>
      <c r="N38" s="374"/>
    </row>
    <row r="39" spans="1:14" ht="13.5" customHeight="1">
      <c r="A39" s="400"/>
      <c r="B39" s="379"/>
      <c r="C39" s="379"/>
      <c r="D39" s="481"/>
      <c r="E39" s="481"/>
      <c r="F39" s="481"/>
      <c r="G39" s="481"/>
      <c r="H39" s="481"/>
      <c r="I39" s="481"/>
      <c r="J39" s="481"/>
      <c r="K39" s="481"/>
      <c r="L39" s="484"/>
      <c r="M39" s="374"/>
      <c r="N39" s="374"/>
    </row>
    <row r="40" spans="1:14" ht="13.5" customHeight="1" thickBot="1">
      <c r="A40" s="401"/>
      <c r="B40" s="402" t="s">
        <v>8</v>
      </c>
      <c r="C40" s="402"/>
      <c r="D40" s="487">
        <f t="shared" ref="D40:L40" si="8">SUM(D13:D39)</f>
        <v>122248.175</v>
      </c>
      <c r="E40" s="487">
        <f t="shared" si="8"/>
        <v>262395.8</v>
      </c>
      <c r="F40" s="487">
        <f t="shared" si="8"/>
        <v>262395.8</v>
      </c>
      <c r="G40" s="487">
        <f t="shared" si="8"/>
        <v>0</v>
      </c>
      <c r="H40" s="487">
        <f t="shared" si="8"/>
        <v>274546.79399999999</v>
      </c>
      <c r="I40" s="487">
        <f t="shared" si="8"/>
        <v>274546.79399999999</v>
      </c>
      <c r="J40" s="487">
        <f t="shared" si="8"/>
        <v>0</v>
      </c>
      <c r="K40" s="487">
        <f t="shared" si="8"/>
        <v>0</v>
      </c>
      <c r="L40" s="488">
        <f t="shared" si="8"/>
        <v>0</v>
      </c>
      <c r="M40" s="374"/>
      <c r="N40" s="374"/>
    </row>
    <row r="41" spans="1:14">
      <c r="H41" s="382"/>
    </row>
    <row r="42" spans="1:14" ht="15.75">
      <c r="D42" s="386"/>
      <c r="E42" s="380"/>
      <c r="F42" s="380"/>
      <c r="G42" s="381"/>
      <c r="H42" s="1196"/>
      <c r="J42" s="1371" t="str">
        <f>CONCATENATE('Te dhena fillesat 2020'!B6)</f>
        <v/>
      </c>
      <c r="K42" s="1371"/>
    </row>
    <row r="43" spans="1:14">
      <c r="B43" s="1362" t="s">
        <v>105</v>
      </c>
      <c r="C43" s="117" t="s">
        <v>103</v>
      </c>
      <c r="D43" s="476"/>
      <c r="E43" s="119"/>
      <c r="F43" s="68"/>
      <c r="G43" s="1365" t="s">
        <v>182</v>
      </c>
      <c r="H43" s="117" t="s">
        <v>103</v>
      </c>
      <c r="I43" s="118"/>
      <c r="J43" s="452"/>
      <c r="K43" s="66"/>
    </row>
    <row r="44" spans="1:14">
      <c r="B44" s="1363"/>
      <c r="C44" s="117" t="s">
        <v>181</v>
      </c>
      <c r="D44" s="118"/>
      <c r="E44" s="119"/>
      <c r="F44" s="68"/>
      <c r="G44" s="1365"/>
      <c r="H44" s="117" t="s">
        <v>181</v>
      </c>
      <c r="I44" s="118"/>
      <c r="J44" s="452"/>
      <c r="K44" s="66"/>
    </row>
    <row r="45" spans="1:14">
      <c r="B45" s="1364"/>
      <c r="C45" s="117" t="s">
        <v>104</v>
      </c>
      <c r="D45" s="120"/>
      <c r="E45" s="121"/>
      <c r="F45" s="68"/>
      <c r="G45" s="1365"/>
      <c r="H45" s="117" t="s">
        <v>104</v>
      </c>
      <c r="I45" s="118"/>
      <c r="J45" s="452"/>
      <c r="K45" s="66"/>
    </row>
    <row r="46" spans="1:14">
      <c r="K46" s="445"/>
      <c r="L46" s="445"/>
    </row>
    <row r="47" spans="1:14">
      <c r="H47" s="382"/>
      <c r="I47" s="382"/>
      <c r="J47" s="382"/>
      <c r="K47" s="388"/>
      <c r="L47" s="388"/>
    </row>
    <row r="48" spans="1:14">
      <c r="K48" s="388"/>
      <c r="L48" s="388"/>
    </row>
    <row r="49" spans="8:12">
      <c r="H49" s="1194"/>
      <c r="K49" s="388"/>
      <c r="L49" s="388"/>
    </row>
    <row r="50" spans="8:12">
      <c r="K50" s="388"/>
      <c r="L50" s="388"/>
    </row>
    <row r="51" spans="8:12">
      <c r="K51" s="388"/>
      <c r="L51" s="388"/>
    </row>
    <row r="52" spans="8:12">
      <c r="K52" s="444"/>
      <c r="L52" s="388"/>
    </row>
    <row r="53" spans="8:12">
      <c r="K53" s="388"/>
      <c r="L53" s="388"/>
    </row>
  </sheetData>
  <protectedRanges>
    <protectedRange sqref="I43:K45 D43:E45" name="Range7"/>
    <protectedRange sqref="A13:A39" name="Range3"/>
    <protectedRange sqref="K13:K34 D13:E34 H13:H39 A13:A34" name="Range4"/>
    <protectedRange sqref="L13:L39" name="Range5"/>
    <protectedRange sqref="C13:C39" name="Range6"/>
  </protectedRanges>
  <mergeCells count="14">
    <mergeCell ref="F9:G9"/>
    <mergeCell ref="J42:K42"/>
    <mergeCell ref="K10:K11"/>
    <mergeCell ref="L10:L11"/>
    <mergeCell ref="I9:J9"/>
    <mergeCell ref="H10:H11"/>
    <mergeCell ref="I10:I11"/>
    <mergeCell ref="J10:J11"/>
    <mergeCell ref="B43:B45"/>
    <mergeCell ref="G43:G45"/>
    <mergeCell ref="D10:D11"/>
    <mergeCell ref="E10:E11"/>
    <mergeCell ref="G10:G11"/>
    <mergeCell ref="F10:F11"/>
  </mergeCells>
  <phoneticPr fontId="0" type="noConversion"/>
  <pageMargins left="0.27559055118110237" right="0.27559055118110237" top="0.70866141732283472" bottom="0.39370078740157483" header="0.39370078740157483" footer="0.19685039370078741"/>
  <pageSetup paperSize="9" scale="90" orientation="landscape" r:id="rId1"/>
  <headerFooter alignWithMargins="0">
    <oddFooter>&amp;L&amp;"Arial,Italic"&amp;7&amp;F&amp;C&amp;"Times New Roman CE,Italic"&amp;8&amp;D&amp;RF.N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13"/>
  <sheetViews>
    <sheetView zoomScaleSheetLayoutView="100" workbookViewId="0">
      <pane ySplit="4" topLeftCell="A86" activePane="bottomLeft" state="frozen"/>
      <selection pane="bottomLeft" activeCell="K101" sqref="K101"/>
    </sheetView>
  </sheetViews>
  <sheetFormatPr defaultColWidth="9.140625" defaultRowHeight="12.75"/>
  <cols>
    <col min="1" max="1" width="4.28515625" style="217" bestFit="1" customWidth="1"/>
    <col min="2" max="2" width="25.42578125" style="217" customWidth="1"/>
    <col min="3" max="3" width="8" style="217" customWidth="1"/>
    <col min="4" max="4" width="10.140625" style="217" bestFit="1" customWidth="1"/>
    <col min="5" max="5" width="7" style="217" customWidth="1"/>
    <col min="6" max="6" width="9.140625" style="217"/>
    <col min="7" max="7" width="9" style="217" bestFit="1" customWidth="1"/>
    <col min="8" max="8" width="7.5703125" style="217" customWidth="1"/>
    <col min="9" max="9" width="8.42578125" style="217" customWidth="1"/>
    <col min="10" max="10" width="7.7109375" style="217" customWidth="1"/>
    <col min="11" max="11" width="7.42578125" style="217" customWidth="1"/>
    <col min="12" max="12" width="8.5703125" style="217" customWidth="1"/>
    <col min="13" max="13" width="7.7109375" style="217" bestFit="1" customWidth="1"/>
    <col min="14" max="14" width="7" style="217" customWidth="1"/>
    <col min="15" max="15" width="8" style="217" customWidth="1"/>
    <col min="16" max="16" width="7.7109375" style="217" bestFit="1" customWidth="1"/>
    <col min="17" max="17" width="8" style="217" customWidth="1"/>
    <col min="18" max="18" width="7.5703125" style="217" customWidth="1"/>
    <col min="19" max="19" width="9.140625" style="217"/>
    <col min="20" max="20" width="10" style="217" bestFit="1" customWidth="1"/>
    <col min="21" max="22" width="9.140625" style="217"/>
    <col min="23" max="23" width="16.140625" style="217" customWidth="1"/>
    <col min="24" max="16384" width="9.140625" style="217"/>
  </cols>
  <sheetData>
    <row r="1" spans="1:20" ht="16.5" thickBot="1">
      <c r="F1" s="318" t="s">
        <v>432</v>
      </c>
      <c r="I1" s="318"/>
      <c r="J1" s="319" t="str">
        <f>CONCATENATE('Te dhena fillesat 2020'!D7)</f>
        <v xml:space="preserve">Universiteti"Ismail Qemali"Vlore </v>
      </c>
      <c r="L1" s="318"/>
      <c r="O1" s="318"/>
    </row>
    <row r="2" spans="1:20" ht="15.75">
      <c r="A2" s="415"/>
      <c r="B2" s="416"/>
      <c r="C2" s="1379" t="s">
        <v>433</v>
      </c>
      <c r="D2" s="417"/>
      <c r="E2" s="418"/>
      <c r="F2" s="419"/>
      <c r="G2" s="417"/>
      <c r="H2" s="418"/>
      <c r="I2" s="419"/>
      <c r="J2" s="417"/>
      <c r="K2" s="418"/>
      <c r="L2" s="419"/>
      <c r="M2" s="417"/>
      <c r="N2" s="418"/>
      <c r="O2" s="419"/>
      <c r="P2" s="417"/>
      <c r="Q2" s="418"/>
      <c r="R2" s="420"/>
    </row>
    <row r="3" spans="1:20" ht="15.75">
      <c r="A3" s="421" t="s">
        <v>434</v>
      </c>
      <c r="B3" s="320" t="s">
        <v>37</v>
      </c>
      <c r="C3" s="1380"/>
      <c r="D3" s="321" t="str">
        <f>CONCATENATE("Fakt viti ", VALUE('Tab_1_Të_Ardhura 2020'!$I$4-2))</f>
        <v>Fakt viti 2018</v>
      </c>
      <c r="E3" s="322"/>
      <c r="F3" s="323"/>
      <c r="G3" s="321" t="str">
        <f>CONCATENATE("I pritshmi viti ", VALUE('Tab_1_Të_Ardhura 2020'!$I$4-1))</f>
        <v>I pritshmi viti 2019</v>
      </c>
      <c r="H3" s="322"/>
      <c r="I3" s="323"/>
      <c r="J3" s="321" t="str">
        <f>CONCATENATE("Parashikimi viti ", VALUE('Tab_1_Të_Ardhura 2020'!$I$4))</f>
        <v>Parashikimi viti 2020</v>
      </c>
      <c r="K3" s="322"/>
      <c r="L3" s="323"/>
      <c r="M3" s="321" t="str">
        <f>CONCATENATE("Parashikimi viti ", VALUE('Tab_1_Të_Ardhura 2020'!$I$4+1))</f>
        <v>Parashikimi viti 2021</v>
      </c>
      <c r="N3" s="322"/>
      <c r="O3" s="323"/>
      <c r="P3" s="321" t="str">
        <f>CONCATENATE("Parashikimi viti ", VALUE('Tab_1_Të_Ardhura 2020'!$I$4+2))</f>
        <v>Parashikimi viti 2022</v>
      </c>
      <c r="Q3" s="322"/>
      <c r="R3" s="422"/>
    </row>
    <row r="4" spans="1:20" ht="15.75" customHeight="1" thickBot="1">
      <c r="A4" s="436"/>
      <c r="B4" s="437"/>
      <c r="C4" s="1381"/>
      <c r="D4" s="437"/>
      <c r="E4" s="437"/>
      <c r="F4" s="438" t="s">
        <v>435</v>
      </c>
      <c r="G4" s="437"/>
      <c r="H4" s="437"/>
      <c r="I4" s="438" t="s">
        <v>435</v>
      </c>
      <c r="J4" s="437"/>
      <c r="K4" s="437"/>
      <c r="L4" s="438" t="s">
        <v>435</v>
      </c>
      <c r="M4" s="437"/>
      <c r="N4" s="437"/>
      <c r="O4" s="438" t="s">
        <v>435</v>
      </c>
      <c r="P4" s="437"/>
      <c r="Q4" s="439"/>
      <c r="R4" s="440" t="s">
        <v>435</v>
      </c>
    </row>
    <row r="5" spans="1:20" ht="15.75">
      <c r="A5" s="423">
        <v>1</v>
      </c>
      <c r="B5" s="324" t="s">
        <v>436</v>
      </c>
      <c r="C5" s="451">
        <v>1</v>
      </c>
      <c r="D5" s="459"/>
      <c r="E5" s="459"/>
      <c r="F5" s="459"/>
      <c r="G5" s="460"/>
      <c r="H5" s="459"/>
      <c r="I5" s="459"/>
      <c r="J5" s="460"/>
      <c r="K5" s="459"/>
      <c r="L5" s="459"/>
      <c r="M5" s="459"/>
      <c r="N5" s="459"/>
      <c r="O5" s="459"/>
      <c r="P5" s="459"/>
      <c r="Q5" s="459"/>
      <c r="R5" s="461"/>
    </row>
    <row r="6" spans="1:20" ht="15.75">
      <c r="A6" s="424">
        <v>2</v>
      </c>
      <c r="B6" s="325" t="s">
        <v>437</v>
      </c>
      <c r="C6" s="451">
        <v>1</v>
      </c>
      <c r="D6" s="333"/>
      <c r="E6" s="333"/>
      <c r="F6" s="333"/>
      <c r="G6" s="462"/>
      <c r="H6" s="333"/>
      <c r="I6" s="333"/>
      <c r="J6" s="462"/>
      <c r="K6" s="333"/>
      <c r="L6" s="333"/>
      <c r="M6" s="333"/>
      <c r="N6" s="333"/>
      <c r="O6" s="333"/>
      <c r="P6" s="333"/>
      <c r="Q6" s="333"/>
      <c r="R6" s="463"/>
    </row>
    <row r="7" spans="1:20" ht="15.75">
      <c r="A7" s="424">
        <v>3</v>
      </c>
      <c r="B7" s="325" t="s">
        <v>438</v>
      </c>
      <c r="C7" s="451">
        <v>1</v>
      </c>
      <c r="D7" s="333"/>
      <c r="E7" s="333"/>
      <c r="F7" s="333"/>
      <c r="G7" s="462"/>
      <c r="H7" s="333"/>
      <c r="I7" s="333"/>
      <c r="J7" s="462"/>
      <c r="K7" s="333"/>
      <c r="L7" s="333"/>
      <c r="M7" s="333"/>
      <c r="N7" s="333"/>
      <c r="O7" s="333"/>
      <c r="P7" s="333"/>
      <c r="Q7" s="333"/>
      <c r="R7" s="463"/>
    </row>
    <row r="8" spans="1:20" ht="45">
      <c r="A8" s="424">
        <v>4</v>
      </c>
      <c r="B8" s="325" t="s">
        <v>439</v>
      </c>
      <c r="C8" s="326">
        <v>1</v>
      </c>
      <c r="D8" s="328" t="s">
        <v>440</v>
      </c>
      <c r="E8" s="330" t="s">
        <v>441</v>
      </c>
      <c r="F8" s="329" t="s">
        <v>435</v>
      </c>
      <c r="G8" s="328" t="s">
        <v>440</v>
      </c>
      <c r="H8" s="330" t="s">
        <v>441</v>
      </c>
      <c r="I8" s="329" t="s">
        <v>435</v>
      </c>
      <c r="J8" s="328" t="s">
        <v>440</v>
      </c>
      <c r="K8" s="330" t="s">
        <v>441</v>
      </c>
      <c r="L8" s="329" t="s">
        <v>435</v>
      </c>
      <c r="M8" s="328" t="s">
        <v>440</v>
      </c>
      <c r="N8" s="330" t="s">
        <v>441</v>
      </c>
      <c r="O8" s="329" t="s">
        <v>435</v>
      </c>
      <c r="P8" s="328" t="s">
        <v>440</v>
      </c>
      <c r="Q8" s="330" t="s">
        <v>441</v>
      </c>
      <c r="R8" s="426" t="s">
        <v>435</v>
      </c>
    </row>
    <row r="9" spans="1:20" ht="15.75">
      <c r="A9" s="424"/>
      <c r="B9" s="331" t="s">
        <v>442</v>
      </c>
      <c r="C9" s="326">
        <v>1</v>
      </c>
      <c r="D9" s="333">
        <v>20000</v>
      </c>
      <c r="E9" s="334">
        <v>2824</v>
      </c>
      <c r="F9" s="329">
        <f t="shared" ref="F9:F16" si="0">IF(D9=0,0,IF(E9=0,0,PRODUCT(D9,E9/1000)))</f>
        <v>56480</v>
      </c>
      <c r="G9" s="332">
        <v>10000</v>
      </c>
      <c r="H9" s="333">
        <v>3526</v>
      </c>
      <c r="I9" s="329">
        <f t="shared" ref="I9:I16" si="1">IF(G9=0,0,IF(H9=0,0,PRODUCT(G9,H9/1000)))</f>
        <v>35260</v>
      </c>
      <c r="J9" s="333">
        <v>20000</v>
      </c>
      <c r="K9" s="1192">
        <v>985</v>
      </c>
      <c r="L9" s="329">
        <f t="shared" ref="L9:L16" si="2">IF(J9=0,0,IF(K9=0,0,PRODUCT(J9,K9/1000)))</f>
        <v>19700</v>
      </c>
      <c r="M9" s="333">
        <v>20000</v>
      </c>
      <c r="N9" s="333"/>
      <c r="O9" s="329">
        <f t="shared" ref="O9:O16" si="3">IF(M9=0,0,IF(N9=0,0,PRODUCT(M9,N9/1000)))</f>
        <v>0</v>
      </c>
      <c r="P9" s="333">
        <v>20000</v>
      </c>
      <c r="Q9" s="333"/>
      <c r="R9" s="426">
        <f t="shared" ref="R9:R16" si="4">IF(P9=0,0,IF(Q9=0,0,PRODUCT(P9,Q9/1000)))</f>
        <v>0</v>
      </c>
      <c r="T9" s="341"/>
    </row>
    <row r="10" spans="1:20" ht="15.75">
      <c r="A10" s="424"/>
      <c r="B10" s="331" t="s">
        <v>442</v>
      </c>
      <c r="C10" s="326">
        <v>1</v>
      </c>
      <c r="D10" s="333">
        <v>12264</v>
      </c>
      <c r="E10" s="334"/>
      <c r="F10" s="329">
        <f t="shared" si="0"/>
        <v>0</v>
      </c>
      <c r="G10" s="334">
        <v>20000</v>
      </c>
      <c r="H10" s="333"/>
      <c r="I10" s="329">
        <f t="shared" si="1"/>
        <v>0</v>
      </c>
      <c r="J10" s="333">
        <v>20000</v>
      </c>
      <c r="K10" s="1192">
        <v>675</v>
      </c>
      <c r="L10" s="329">
        <f t="shared" si="2"/>
        <v>13500</v>
      </c>
      <c r="M10" s="333">
        <v>20000</v>
      </c>
      <c r="N10" s="333"/>
      <c r="O10" s="329">
        <f t="shared" si="3"/>
        <v>0</v>
      </c>
      <c r="P10" s="333">
        <v>20000</v>
      </c>
      <c r="Q10" s="333"/>
      <c r="R10" s="426">
        <f t="shared" si="4"/>
        <v>0</v>
      </c>
      <c r="T10" s="341"/>
    </row>
    <row r="11" spans="1:20" ht="15.75">
      <c r="A11" s="424"/>
      <c r="B11" s="331" t="s">
        <v>442</v>
      </c>
      <c r="C11" s="326">
        <v>1</v>
      </c>
      <c r="D11" s="333">
        <v>15000</v>
      </c>
      <c r="E11" s="334"/>
      <c r="F11" s="329">
        <f t="shared" si="0"/>
        <v>0</v>
      </c>
      <c r="G11" s="334">
        <v>20000</v>
      </c>
      <c r="H11" s="333"/>
      <c r="I11" s="329">
        <f t="shared" si="1"/>
        <v>0</v>
      </c>
      <c r="J11" s="333">
        <v>20000</v>
      </c>
      <c r="K11" s="1192">
        <f>868-2-1-1-1</f>
        <v>863</v>
      </c>
      <c r="L11" s="329">
        <f t="shared" si="2"/>
        <v>17260</v>
      </c>
      <c r="M11" s="333">
        <v>20000</v>
      </c>
      <c r="N11" s="333"/>
      <c r="O11" s="329">
        <f t="shared" si="3"/>
        <v>0</v>
      </c>
      <c r="P11" s="333">
        <v>20000</v>
      </c>
      <c r="Q11" s="333"/>
      <c r="R11" s="426">
        <f t="shared" si="4"/>
        <v>0</v>
      </c>
      <c r="T11" s="341"/>
    </row>
    <row r="12" spans="1:20" ht="15.75">
      <c r="A12" s="424"/>
      <c r="B12" s="331" t="s">
        <v>442</v>
      </c>
      <c r="C12" s="326">
        <v>1</v>
      </c>
      <c r="D12" s="333">
        <v>15330</v>
      </c>
      <c r="E12" s="333"/>
      <c r="F12" s="329">
        <f t="shared" si="0"/>
        <v>0</v>
      </c>
      <c r="G12" s="327">
        <v>15330</v>
      </c>
      <c r="H12" s="333"/>
      <c r="I12" s="329">
        <f t="shared" si="1"/>
        <v>0</v>
      </c>
      <c r="J12" s="333">
        <v>86574</v>
      </c>
      <c r="K12" s="1192">
        <f>1+1</f>
        <v>2</v>
      </c>
      <c r="L12" s="329">
        <f t="shared" si="2"/>
        <v>173.148</v>
      </c>
      <c r="M12" s="333">
        <v>16375</v>
      </c>
      <c r="N12" s="333"/>
      <c r="O12" s="329">
        <f t="shared" si="3"/>
        <v>0</v>
      </c>
      <c r="P12" s="333">
        <v>16375</v>
      </c>
      <c r="Q12" s="333"/>
      <c r="R12" s="426">
        <f t="shared" si="4"/>
        <v>0</v>
      </c>
      <c r="T12" s="341"/>
    </row>
    <row r="13" spans="1:20" ht="15.75">
      <c r="A13" s="424"/>
      <c r="B13" s="331" t="s">
        <v>442</v>
      </c>
      <c r="C13" s="326">
        <v>1</v>
      </c>
      <c r="D13" s="333">
        <v>15940</v>
      </c>
      <c r="E13" s="333"/>
      <c r="F13" s="329">
        <f t="shared" si="0"/>
        <v>0</v>
      </c>
      <c r="G13" s="327">
        <v>15746</v>
      </c>
      <c r="H13" s="333"/>
      <c r="I13" s="329">
        <f t="shared" si="1"/>
        <v>0</v>
      </c>
      <c r="J13" s="327">
        <v>100000</v>
      </c>
      <c r="K13" s="1192">
        <v>32</v>
      </c>
      <c r="L13" s="329">
        <f t="shared" si="2"/>
        <v>3200</v>
      </c>
      <c r="M13" s="327">
        <v>17030</v>
      </c>
      <c r="N13" s="333"/>
      <c r="O13" s="329">
        <f t="shared" si="3"/>
        <v>0</v>
      </c>
      <c r="P13" s="327">
        <v>17030</v>
      </c>
      <c r="Q13" s="333"/>
      <c r="R13" s="426">
        <f t="shared" si="4"/>
        <v>0</v>
      </c>
      <c r="T13" s="341"/>
    </row>
    <row r="14" spans="1:20" ht="15.75">
      <c r="A14" s="424"/>
      <c r="B14" s="331" t="s">
        <v>442</v>
      </c>
      <c r="C14" s="326">
        <v>1</v>
      </c>
      <c r="D14" s="333"/>
      <c r="E14" s="333"/>
      <c r="F14" s="329">
        <f t="shared" si="0"/>
        <v>0</v>
      </c>
      <c r="G14" s="333">
        <v>15940</v>
      </c>
      <c r="H14" s="333"/>
      <c r="I14" s="329">
        <f t="shared" si="1"/>
        <v>0</v>
      </c>
      <c r="J14" s="333">
        <v>10000</v>
      </c>
      <c r="K14" s="1192">
        <v>289</v>
      </c>
      <c r="L14" s="329">
        <f t="shared" si="2"/>
        <v>2890</v>
      </c>
      <c r="M14" s="327">
        <v>17030</v>
      </c>
      <c r="N14" s="333"/>
      <c r="O14" s="329">
        <f t="shared" si="3"/>
        <v>0</v>
      </c>
      <c r="P14" s="327">
        <v>17030</v>
      </c>
      <c r="Q14" s="333"/>
      <c r="R14" s="426">
        <f t="shared" si="4"/>
        <v>0</v>
      </c>
      <c r="T14" s="341"/>
    </row>
    <row r="15" spans="1:20" ht="15.75">
      <c r="A15" s="424"/>
      <c r="B15" s="331" t="s">
        <v>442</v>
      </c>
      <c r="C15" s="326">
        <v>1</v>
      </c>
      <c r="D15" s="333"/>
      <c r="E15" s="333"/>
      <c r="F15" s="329">
        <f t="shared" si="0"/>
        <v>0</v>
      </c>
      <c r="G15" s="333">
        <v>16375</v>
      </c>
      <c r="H15" s="333"/>
      <c r="I15" s="329">
        <f t="shared" si="1"/>
        <v>0</v>
      </c>
      <c r="J15" s="333">
        <v>0</v>
      </c>
      <c r="K15" s="333">
        <v>521</v>
      </c>
      <c r="L15" s="329">
        <f t="shared" si="2"/>
        <v>0</v>
      </c>
      <c r="M15" s="333"/>
      <c r="N15" s="333"/>
      <c r="O15" s="329">
        <f t="shared" si="3"/>
        <v>0</v>
      </c>
      <c r="P15" s="327">
        <v>17030</v>
      </c>
      <c r="Q15" s="333"/>
      <c r="R15" s="426">
        <f t="shared" si="4"/>
        <v>0</v>
      </c>
      <c r="T15" s="341"/>
    </row>
    <row r="16" spans="1:20" ht="15.75">
      <c r="A16" s="424"/>
      <c r="B16" s="331" t="s">
        <v>442</v>
      </c>
      <c r="C16" s="326">
        <v>1</v>
      </c>
      <c r="D16" s="333"/>
      <c r="E16" s="333"/>
      <c r="F16" s="329">
        <f t="shared" si="0"/>
        <v>0</v>
      </c>
      <c r="G16" s="333"/>
      <c r="H16" s="333"/>
      <c r="I16" s="329">
        <f t="shared" si="1"/>
        <v>0</v>
      </c>
      <c r="J16" s="327"/>
      <c r="K16" s="333"/>
      <c r="L16" s="329">
        <f t="shared" si="2"/>
        <v>0</v>
      </c>
      <c r="M16" s="327"/>
      <c r="N16" s="333"/>
      <c r="O16" s="329">
        <f t="shared" si="3"/>
        <v>0</v>
      </c>
      <c r="P16" s="327"/>
      <c r="Q16" s="333"/>
      <c r="R16" s="426">
        <f t="shared" si="4"/>
        <v>0</v>
      </c>
      <c r="T16" s="341"/>
    </row>
    <row r="17" spans="1:20" ht="15.75">
      <c r="A17" s="427"/>
      <c r="B17" s="335" t="s">
        <v>443</v>
      </c>
      <c r="C17" s="326">
        <v>1</v>
      </c>
      <c r="D17" s="338"/>
      <c r="E17" s="337">
        <f>SUM(E9:E16)</f>
        <v>2824</v>
      </c>
      <c r="F17" s="337">
        <f>SUM(F9:F16)</f>
        <v>56480</v>
      </c>
      <c r="G17" s="338"/>
      <c r="H17" s="337">
        <f>SUM(H9:H16)</f>
        <v>3526</v>
      </c>
      <c r="I17" s="337">
        <f>SUM(I9:I16)</f>
        <v>35260</v>
      </c>
      <c r="J17" s="338"/>
      <c r="K17" s="337">
        <f>SUM(K9:K16)</f>
        <v>3367</v>
      </c>
      <c r="L17" s="337">
        <f>SUM(L9:L16)</f>
        <v>56723.148000000001</v>
      </c>
      <c r="M17" s="338"/>
      <c r="N17" s="339">
        <f>SUM(N9:N16)</f>
        <v>0</v>
      </c>
      <c r="O17" s="337">
        <f>SUM(O9:O16)</f>
        <v>0</v>
      </c>
      <c r="P17" s="338"/>
      <c r="Q17" s="337">
        <f>SUM(Q9:Q16)</f>
        <v>0</v>
      </c>
      <c r="R17" s="428">
        <f>SUM(R9:R16)</f>
        <v>0</v>
      </c>
      <c r="T17" s="341"/>
    </row>
    <row r="18" spans="1:20" ht="45">
      <c r="A18" s="424">
        <v>5</v>
      </c>
      <c r="B18" s="325" t="s">
        <v>463</v>
      </c>
      <c r="C18" s="326">
        <v>1</v>
      </c>
      <c r="D18" s="328" t="s">
        <v>440</v>
      </c>
      <c r="E18" s="330" t="s">
        <v>441</v>
      </c>
      <c r="F18" s="329" t="s">
        <v>435</v>
      </c>
      <c r="G18" s="328" t="s">
        <v>440</v>
      </c>
      <c r="H18" s="330" t="s">
        <v>441</v>
      </c>
      <c r="I18" s="329" t="s">
        <v>435</v>
      </c>
      <c r="J18" s="328" t="s">
        <v>440</v>
      </c>
      <c r="K18" s="330" t="s">
        <v>441</v>
      </c>
      <c r="L18" s="329" t="s">
        <v>435</v>
      </c>
      <c r="M18" s="328" t="s">
        <v>440</v>
      </c>
      <c r="N18" s="330" t="s">
        <v>441</v>
      </c>
      <c r="O18" s="329" t="s">
        <v>435</v>
      </c>
      <c r="P18" s="328" t="s">
        <v>440</v>
      </c>
      <c r="Q18" s="330" t="s">
        <v>441</v>
      </c>
      <c r="R18" s="426" t="s">
        <v>435</v>
      </c>
      <c r="T18" s="341"/>
    </row>
    <row r="19" spans="1:20" ht="15.75">
      <c r="A19" s="424"/>
      <c r="B19" s="331" t="s">
        <v>429</v>
      </c>
      <c r="C19" s="326">
        <v>1</v>
      </c>
      <c r="D19" s="333">
        <v>60000</v>
      </c>
      <c r="E19" s="334">
        <v>101</v>
      </c>
      <c r="F19" s="329">
        <f t="shared" ref="F19:F28" si="5">IF(D19=0,0,IF(E19=0,0,PRODUCT(D19,E19/1000)))</f>
        <v>6060</v>
      </c>
      <c r="G19" s="333">
        <v>60000</v>
      </c>
      <c r="H19" s="333">
        <v>486</v>
      </c>
      <c r="I19" s="329">
        <f t="shared" ref="I19:I28" si="6">IF(G19=0,0,IF(H19=0,0,PRODUCT(G19,H19/1000)))</f>
        <v>29160</v>
      </c>
      <c r="J19" s="333">
        <v>60000</v>
      </c>
      <c r="K19" s="333">
        <v>486</v>
      </c>
      <c r="L19" s="329">
        <f t="shared" ref="L19:L24" si="7">IF(J19=0,0,IF(K19=0,0,PRODUCT(J19,K19/1000)))</f>
        <v>29160</v>
      </c>
      <c r="M19" s="333">
        <v>60000</v>
      </c>
      <c r="N19" s="333"/>
      <c r="O19" s="329">
        <f t="shared" ref="O19:O28" si="8">IF(M19=0,0,IF(N19=0,0,PRODUCT(M19,N19/1000)))</f>
        <v>0</v>
      </c>
      <c r="P19" s="333">
        <v>60000</v>
      </c>
      <c r="Q19" s="333"/>
      <c r="R19" s="426">
        <f t="shared" ref="R19:R28" si="9">IF(P19=0,0,IF(Q19=0,0,PRODUCT(P19,Q19/1000)))</f>
        <v>0</v>
      </c>
      <c r="T19" s="341"/>
    </row>
    <row r="20" spans="1:20" ht="15.75">
      <c r="A20" s="424"/>
      <c r="B20" s="331" t="s">
        <v>429</v>
      </c>
      <c r="C20" s="326">
        <v>1</v>
      </c>
      <c r="D20" s="333">
        <v>30000</v>
      </c>
      <c r="E20" s="333">
        <v>767.2</v>
      </c>
      <c r="F20" s="329">
        <f t="shared" si="5"/>
        <v>23016</v>
      </c>
      <c r="G20" s="333">
        <v>30000</v>
      </c>
      <c r="H20" s="333">
        <v>413</v>
      </c>
      <c r="I20" s="329">
        <f t="shared" si="6"/>
        <v>12390</v>
      </c>
      <c r="J20" s="333">
        <v>60000</v>
      </c>
      <c r="K20" s="333">
        <f>317-2-2</f>
        <v>313</v>
      </c>
      <c r="L20" s="329">
        <f t="shared" si="7"/>
        <v>18780</v>
      </c>
      <c r="M20" s="333">
        <v>30000</v>
      </c>
      <c r="N20" s="333"/>
      <c r="O20" s="329">
        <f t="shared" si="8"/>
        <v>0</v>
      </c>
      <c r="P20" s="333">
        <v>30000</v>
      </c>
      <c r="Q20" s="333"/>
      <c r="R20" s="426">
        <f t="shared" si="9"/>
        <v>0</v>
      </c>
      <c r="T20" s="341"/>
    </row>
    <row r="21" spans="1:20" ht="15.75">
      <c r="A21" s="424"/>
      <c r="B21" s="331" t="s">
        <v>430</v>
      </c>
      <c r="C21" s="326">
        <v>1</v>
      </c>
      <c r="D21" s="333"/>
      <c r="E21" s="333"/>
      <c r="F21" s="329">
        <f t="shared" si="5"/>
        <v>0</v>
      </c>
      <c r="G21" s="327">
        <v>65520</v>
      </c>
      <c r="H21" s="333"/>
      <c r="I21" s="329">
        <f t="shared" si="6"/>
        <v>0</v>
      </c>
      <c r="J21" s="327">
        <v>72000</v>
      </c>
      <c r="K21" s="333">
        <f>6+2+2</f>
        <v>10</v>
      </c>
      <c r="L21" s="329">
        <f t="shared" si="7"/>
        <v>720</v>
      </c>
      <c r="M21" s="327">
        <v>65520</v>
      </c>
      <c r="N21" s="333"/>
      <c r="O21" s="329">
        <f t="shared" si="8"/>
        <v>0</v>
      </c>
      <c r="P21" s="327">
        <v>65520</v>
      </c>
      <c r="Q21" s="333"/>
      <c r="R21" s="426">
        <f t="shared" si="9"/>
        <v>0</v>
      </c>
      <c r="T21" s="341"/>
    </row>
    <row r="22" spans="1:20" ht="15.75">
      <c r="A22" s="424"/>
      <c r="B22" s="331" t="s">
        <v>430</v>
      </c>
      <c r="C22" s="326">
        <v>1</v>
      </c>
      <c r="D22" s="333"/>
      <c r="E22" s="333"/>
      <c r="F22" s="329">
        <f t="shared" si="5"/>
        <v>0</v>
      </c>
      <c r="G22" s="327">
        <v>68130</v>
      </c>
      <c r="H22" s="333"/>
      <c r="I22" s="329">
        <f t="shared" si="6"/>
        <v>0</v>
      </c>
      <c r="J22" s="333">
        <v>72000</v>
      </c>
      <c r="K22" s="333">
        <v>7</v>
      </c>
      <c r="L22" s="329">
        <f t="shared" si="7"/>
        <v>504</v>
      </c>
      <c r="M22" s="327">
        <v>68130</v>
      </c>
      <c r="N22" s="333"/>
      <c r="O22" s="329">
        <f t="shared" si="8"/>
        <v>0</v>
      </c>
      <c r="P22" s="327">
        <v>68130</v>
      </c>
      <c r="Q22" s="333"/>
      <c r="R22" s="426">
        <f t="shared" si="9"/>
        <v>0</v>
      </c>
      <c r="T22" s="341"/>
    </row>
    <row r="23" spans="1:20" ht="15.75">
      <c r="A23" s="424"/>
      <c r="B23" s="331"/>
      <c r="C23" s="326">
        <v>1</v>
      </c>
      <c r="D23" s="333"/>
      <c r="E23" s="333"/>
      <c r="F23" s="329">
        <f t="shared" si="5"/>
        <v>0</v>
      </c>
      <c r="G23" s="333"/>
      <c r="H23" s="333"/>
      <c r="I23" s="329">
        <f t="shared" si="6"/>
        <v>0</v>
      </c>
      <c r="J23" s="333">
        <v>30000</v>
      </c>
      <c r="K23" s="333">
        <v>98</v>
      </c>
      <c r="L23" s="329">
        <f t="shared" si="7"/>
        <v>2940</v>
      </c>
      <c r="M23" s="327"/>
      <c r="N23" s="333"/>
      <c r="O23" s="329">
        <f t="shared" si="8"/>
        <v>0</v>
      </c>
      <c r="P23" s="327"/>
      <c r="Q23" s="333"/>
      <c r="R23" s="426">
        <f t="shared" si="9"/>
        <v>0</v>
      </c>
      <c r="T23" s="341"/>
    </row>
    <row r="24" spans="1:20" ht="15.75">
      <c r="A24" s="424"/>
      <c r="B24" s="331"/>
      <c r="C24" s="326">
        <v>1</v>
      </c>
      <c r="D24" s="333"/>
      <c r="E24" s="333"/>
      <c r="F24" s="329">
        <f t="shared" si="5"/>
        <v>0</v>
      </c>
      <c r="G24" s="333"/>
      <c r="H24" s="333"/>
      <c r="I24" s="329">
        <f t="shared" si="6"/>
        <v>0</v>
      </c>
      <c r="J24" s="327"/>
      <c r="K24" s="333"/>
      <c r="L24" s="329">
        <f t="shared" si="7"/>
        <v>0</v>
      </c>
      <c r="M24" s="327"/>
      <c r="N24" s="333"/>
      <c r="O24" s="329">
        <f t="shared" si="8"/>
        <v>0</v>
      </c>
      <c r="P24" s="327"/>
      <c r="Q24" s="333"/>
      <c r="R24" s="426">
        <f t="shared" si="9"/>
        <v>0</v>
      </c>
      <c r="T24" s="341"/>
    </row>
    <row r="25" spans="1:20" ht="15.75">
      <c r="A25" s="424"/>
      <c r="B25" s="331"/>
      <c r="C25" s="326">
        <v>1</v>
      </c>
      <c r="D25" s="333"/>
      <c r="E25" s="333"/>
      <c r="F25" s="329">
        <f t="shared" si="5"/>
        <v>0</v>
      </c>
      <c r="G25" s="327"/>
      <c r="H25" s="333"/>
      <c r="I25" s="329">
        <f t="shared" si="6"/>
        <v>0</v>
      </c>
      <c r="J25" s="327"/>
      <c r="K25" s="333"/>
      <c r="L25" s="329">
        <f>IF(J25=0,0,IF(K25=0,0,PRODUCT(J25,K25/1000)))</f>
        <v>0</v>
      </c>
      <c r="M25" s="327"/>
      <c r="N25" s="333"/>
      <c r="O25" s="329">
        <f t="shared" si="8"/>
        <v>0</v>
      </c>
      <c r="P25" s="327"/>
      <c r="Q25" s="333"/>
      <c r="R25" s="426">
        <f t="shared" si="9"/>
        <v>0</v>
      </c>
      <c r="T25" s="341"/>
    </row>
    <row r="26" spans="1:20" ht="15.75">
      <c r="A26" s="424"/>
      <c r="B26" s="331"/>
      <c r="C26" s="326">
        <v>1</v>
      </c>
      <c r="D26" s="333"/>
      <c r="E26" s="333"/>
      <c r="F26" s="329">
        <f t="shared" si="5"/>
        <v>0</v>
      </c>
      <c r="G26" s="333"/>
      <c r="H26" s="333"/>
      <c r="I26" s="329">
        <f t="shared" si="6"/>
        <v>0</v>
      </c>
      <c r="J26" s="333"/>
      <c r="K26" s="333"/>
      <c r="L26" s="329">
        <f t="shared" ref="L26:L28" si="10">IF(J26=0,0,IF(K26=0,0,PRODUCT(J26,K26/1000)))</f>
        <v>0</v>
      </c>
      <c r="M26" s="333"/>
      <c r="N26" s="333"/>
      <c r="O26" s="329">
        <f t="shared" si="8"/>
        <v>0</v>
      </c>
      <c r="P26" s="333"/>
      <c r="Q26" s="333"/>
      <c r="R26" s="426">
        <f t="shared" si="9"/>
        <v>0</v>
      </c>
      <c r="T26" s="341"/>
    </row>
    <row r="27" spans="1:20" ht="15.75">
      <c r="A27" s="424"/>
      <c r="B27" s="331"/>
      <c r="C27" s="326">
        <v>1</v>
      </c>
      <c r="D27" s="333"/>
      <c r="E27" s="333"/>
      <c r="F27" s="329">
        <f t="shared" si="5"/>
        <v>0</v>
      </c>
      <c r="G27" s="333"/>
      <c r="H27" s="333"/>
      <c r="I27" s="329">
        <f t="shared" si="6"/>
        <v>0</v>
      </c>
      <c r="J27" s="327"/>
      <c r="K27" s="333"/>
      <c r="L27" s="329">
        <f t="shared" si="10"/>
        <v>0</v>
      </c>
      <c r="M27" s="327"/>
      <c r="N27" s="333"/>
      <c r="O27" s="329">
        <f t="shared" si="8"/>
        <v>0</v>
      </c>
      <c r="P27" s="327"/>
      <c r="Q27" s="333"/>
      <c r="R27" s="426">
        <f t="shared" si="9"/>
        <v>0</v>
      </c>
      <c r="T27" s="341"/>
    </row>
    <row r="28" spans="1:20" ht="15.75">
      <c r="A28" s="424"/>
      <c r="B28" s="331"/>
      <c r="C28" s="326">
        <v>1</v>
      </c>
      <c r="D28" s="333"/>
      <c r="E28" s="333"/>
      <c r="F28" s="329">
        <f t="shared" si="5"/>
        <v>0</v>
      </c>
      <c r="G28" s="333"/>
      <c r="H28" s="333"/>
      <c r="I28" s="329">
        <f t="shared" si="6"/>
        <v>0</v>
      </c>
      <c r="J28" s="327"/>
      <c r="K28" s="333"/>
      <c r="L28" s="329">
        <f t="shared" si="10"/>
        <v>0</v>
      </c>
      <c r="M28" s="327"/>
      <c r="N28" s="333"/>
      <c r="O28" s="329">
        <f t="shared" si="8"/>
        <v>0</v>
      </c>
      <c r="P28" s="327"/>
      <c r="Q28" s="333"/>
      <c r="R28" s="426">
        <f t="shared" si="9"/>
        <v>0</v>
      </c>
      <c r="T28" s="341"/>
    </row>
    <row r="29" spans="1:20" ht="15.75">
      <c r="A29" s="427"/>
      <c r="B29" s="335" t="s">
        <v>444</v>
      </c>
      <c r="C29" s="336">
        <v>1</v>
      </c>
      <c r="D29" s="338"/>
      <c r="E29" s="337">
        <f>SUM(E19:E28)</f>
        <v>868.2</v>
      </c>
      <c r="F29" s="337">
        <f>SUM(F19:F28)</f>
        <v>29076</v>
      </c>
      <c r="G29" s="338"/>
      <c r="H29" s="337">
        <f>SUM(H19:H28)</f>
        <v>899</v>
      </c>
      <c r="I29" s="337">
        <f>SUM(I19:I28)</f>
        <v>41550</v>
      </c>
      <c r="J29" s="340"/>
      <c r="K29" s="339">
        <f>SUM(K19:K28)</f>
        <v>914</v>
      </c>
      <c r="L29" s="339">
        <f>SUM(L19:L28)</f>
        <v>52104</v>
      </c>
      <c r="M29" s="338"/>
      <c r="N29" s="339">
        <f>SUM(N19:N28)</f>
        <v>0</v>
      </c>
      <c r="O29" s="337">
        <f>SUM(O19:O28)</f>
        <v>0</v>
      </c>
      <c r="P29" s="338"/>
      <c r="Q29" s="339">
        <f>SUM(Q19:Q28)</f>
        <v>0</v>
      </c>
      <c r="R29" s="428">
        <f>SUM(R19:R28)</f>
        <v>0</v>
      </c>
      <c r="T29" s="341"/>
    </row>
    <row r="30" spans="1:20" ht="45">
      <c r="A30" s="424">
        <v>6</v>
      </c>
      <c r="B30" s="325" t="s">
        <v>464</v>
      </c>
      <c r="C30" s="326">
        <v>1</v>
      </c>
      <c r="D30" s="328" t="s">
        <v>440</v>
      </c>
      <c r="E30" s="330" t="s">
        <v>441</v>
      </c>
      <c r="F30" s="329" t="s">
        <v>435</v>
      </c>
      <c r="G30" s="328" t="s">
        <v>440</v>
      </c>
      <c r="H30" s="330" t="s">
        <v>441</v>
      </c>
      <c r="I30" s="329" t="s">
        <v>435</v>
      </c>
      <c r="J30" s="328" t="s">
        <v>440</v>
      </c>
      <c r="K30" s="330" t="s">
        <v>441</v>
      </c>
      <c r="L30" s="329" t="s">
        <v>435</v>
      </c>
      <c r="M30" s="328" t="s">
        <v>440</v>
      </c>
      <c r="N30" s="330" t="s">
        <v>441</v>
      </c>
      <c r="O30" s="329" t="s">
        <v>435</v>
      </c>
      <c r="P30" s="328" t="s">
        <v>440</v>
      </c>
      <c r="Q30" s="330" t="s">
        <v>441</v>
      </c>
      <c r="R30" s="426" t="s">
        <v>435</v>
      </c>
      <c r="T30" s="341"/>
    </row>
    <row r="31" spans="1:20" ht="15.75">
      <c r="A31" s="424"/>
      <c r="B31" s="331" t="s">
        <v>428</v>
      </c>
      <c r="C31" s="326">
        <v>1</v>
      </c>
      <c r="D31" s="333">
        <v>66000</v>
      </c>
      <c r="E31" s="333">
        <v>280</v>
      </c>
      <c r="F31" s="329">
        <f t="shared" ref="F31:F40" si="11">IF(D31=0,0,IF(E31=0,0,PRODUCT(D31,E31/1000)))</f>
        <v>18480</v>
      </c>
      <c r="G31" s="333">
        <v>86000</v>
      </c>
      <c r="H31" s="333">
        <f>243-4</f>
        <v>239</v>
      </c>
      <c r="I31" s="329">
        <f t="shared" ref="I31:I40" si="12">IF(G31=0,0,IF(H31=0,0,PRODUCT(G31,H31/1000)))</f>
        <v>20554</v>
      </c>
      <c r="J31" s="333">
        <v>66000</v>
      </c>
      <c r="K31" s="333">
        <v>250</v>
      </c>
      <c r="L31" s="329">
        <f t="shared" ref="L31:L36" si="13">IF(J31=0,0,IF(K31=0,0,PRODUCT(J31,K31/1000)))</f>
        <v>16500</v>
      </c>
      <c r="M31" s="333">
        <v>86000</v>
      </c>
      <c r="N31" s="333"/>
      <c r="O31" s="329">
        <f t="shared" ref="O31:O40" si="14">IF(M31=0,0,IF(N31=0,0,PRODUCT(M31,N31/1000)))</f>
        <v>0</v>
      </c>
      <c r="P31" s="333">
        <v>86000</v>
      </c>
      <c r="Q31" s="333"/>
      <c r="R31" s="426">
        <f t="shared" ref="R31:R40" si="15">IF(P31=0,0,IF(Q31=0,0,PRODUCT(P31,Q31/1000)))</f>
        <v>0</v>
      </c>
      <c r="T31" s="341"/>
    </row>
    <row r="32" spans="1:20" ht="15.75">
      <c r="A32" s="424"/>
      <c r="B32" s="331" t="s">
        <v>428</v>
      </c>
      <c r="C32" s="326">
        <v>1</v>
      </c>
      <c r="D32" s="333"/>
      <c r="E32" s="333"/>
      <c r="F32" s="329">
        <f t="shared" si="11"/>
        <v>0</v>
      </c>
      <c r="G32" s="333">
        <v>46000</v>
      </c>
      <c r="H32" s="333">
        <v>215</v>
      </c>
      <c r="I32" s="329">
        <f t="shared" si="12"/>
        <v>9890</v>
      </c>
      <c r="J32" s="333">
        <v>66000</v>
      </c>
      <c r="K32" s="333">
        <f>194-3</f>
        <v>191</v>
      </c>
      <c r="L32" s="329">
        <f t="shared" si="13"/>
        <v>12606</v>
      </c>
      <c r="M32" s="333">
        <v>46000</v>
      </c>
      <c r="N32" s="333"/>
      <c r="O32" s="329">
        <f t="shared" si="14"/>
        <v>0</v>
      </c>
      <c r="P32" s="333">
        <v>46000</v>
      </c>
      <c r="Q32" s="333"/>
      <c r="R32" s="426">
        <f t="shared" si="15"/>
        <v>0</v>
      </c>
      <c r="T32" s="341"/>
    </row>
    <row r="33" spans="1:20" ht="15.75">
      <c r="A33" s="424"/>
      <c r="B33" s="331" t="s">
        <v>428</v>
      </c>
      <c r="C33" s="326">
        <v>1</v>
      </c>
      <c r="D33" s="333"/>
      <c r="E33" s="333"/>
      <c r="F33" s="329">
        <f t="shared" si="11"/>
        <v>0</v>
      </c>
      <c r="G33" s="327">
        <v>60000</v>
      </c>
      <c r="H33" s="333"/>
      <c r="I33" s="329">
        <f t="shared" si="12"/>
        <v>0</v>
      </c>
      <c r="J33" s="327">
        <v>79200</v>
      </c>
      <c r="K33" s="333">
        <f>30+3</f>
        <v>33</v>
      </c>
      <c r="L33" s="329">
        <f t="shared" si="13"/>
        <v>2613.6</v>
      </c>
      <c r="M33" s="327">
        <v>60000</v>
      </c>
      <c r="N33" s="333"/>
      <c r="O33" s="329">
        <f t="shared" si="14"/>
        <v>0</v>
      </c>
      <c r="P33" s="327">
        <v>60000</v>
      </c>
      <c r="Q33" s="333"/>
      <c r="R33" s="426">
        <f t="shared" si="15"/>
        <v>0</v>
      </c>
      <c r="T33" s="341"/>
    </row>
    <row r="34" spans="1:20" ht="15.75">
      <c r="A34" s="424"/>
      <c r="B34" s="331" t="s">
        <v>428</v>
      </c>
      <c r="C34" s="326">
        <v>1</v>
      </c>
      <c r="D34" s="333"/>
      <c r="E34" s="333"/>
      <c r="F34" s="329">
        <f t="shared" si="11"/>
        <v>0</v>
      </c>
      <c r="G34" s="327">
        <v>62400</v>
      </c>
      <c r="H34" s="333"/>
      <c r="I34" s="329">
        <f t="shared" si="12"/>
        <v>0</v>
      </c>
      <c r="J34" s="327">
        <v>33000</v>
      </c>
      <c r="K34" s="333">
        <v>88.03</v>
      </c>
      <c r="L34" s="329">
        <f t="shared" si="13"/>
        <v>2904.99</v>
      </c>
      <c r="M34" s="327">
        <v>62400</v>
      </c>
      <c r="N34" s="333"/>
      <c r="O34" s="329">
        <f t="shared" si="14"/>
        <v>0</v>
      </c>
      <c r="P34" s="327">
        <v>62400</v>
      </c>
      <c r="Q34" s="333"/>
      <c r="R34" s="426">
        <f t="shared" si="15"/>
        <v>0</v>
      </c>
      <c r="T34" s="341"/>
    </row>
    <row r="35" spans="1:20" ht="15.75">
      <c r="A35" s="424"/>
      <c r="B35" s="331" t="s">
        <v>428</v>
      </c>
      <c r="C35" s="326">
        <v>1</v>
      </c>
      <c r="D35" s="333"/>
      <c r="E35" s="333"/>
      <c r="F35" s="329">
        <f t="shared" si="11"/>
        <v>0</v>
      </c>
      <c r="G35" s="327"/>
      <c r="H35" s="333"/>
      <c r="I35" s="329">
        <f t="shared" si="12"/>
        <v>0</v>
      </c>
      <c r="J35" s="327"/>
      <c r="K35" s="333"/>
      <c r="L35" s="329">
        <f t="shared" si="13"/>
        <v>0</v>
      </c>
      <c r="M35" s="327"/>
      <c r="N35" s="333"/>
      <c r="O35" s="329">
        <f t="shared" si="14"/>
        <v>0</v>
      </c>
      <c r="P35" s="327"/>
      <c r="Q35" s="333"/>
      <c r="R35" s="426">
        <f t="shared" si="15"/>
        <v>0</v>
      </c>
      <c r="T35" s="341"/>
    </row>
    <row r="36" spans="1:20" ht="15.75">
      <c r="A36" s="424"/>
      <c r="B36" s="331" t="s">
        <v>428</v>
      </c>
      <c r="C36" s="326">
        <v>1</v>
      </c>
      <c r="D36" s="333"/>
      <c r="E36" s="333"/>
      <c r="F36" s="329">
        <f t="shared" si="11"/>
        <v>0</v>
      </c>
      <c r="G36" s="327"/>
      <c r="H36" s="333"/>
      <c r="I36" s="329">
        <f t="shared" si="12"/>
        <v>0</v>
      </c>
      <c r="J36" s="327"/>
      <c r="K36" s="333"/>
      <c r="L36" s="329">
        <f t="shared" si="13"/>
        <v>0</v>
      </c>
      <c r="M36" s="327"/>
      <c r="N36" s="333"/>
      <c r="O36" s="329">
        <f t="shared" si="14"/>
        <v>0</v>
      </c>
      <c r="P36" s="327"/>
      <c r="Q36" s="333"/>
      <c r="R36" s="426">
        <f t="shared" si="15"/>
        <v>0</v>
      </c>
      <c r="T36" s="341"/>
    </row>
    <row r="37" spans="1:20" ht="15.75">
      <c r="A37" s="424"/>
      <c r="B37" s="331" t="s">
        <v>428</v>
      </c>
      <c r="C37" s="326">
        <v>1</v>
      </c>
      <c r="D37" s="333"/>
      <c r="E37" s="333"/>
      <c r="F37" s="329">
        <f t="shared" si="11"/>
        <v>0</v>
      </c>
      <c r="G37" s="327"/>
      <c r="H37" s="333"/>
      <c r="I37" s="329">
        <f t="shared" si="12"/>
        <v>0</v>
      </c>
      <c r="J37" s="327"/>
      <c r="K37" s="333"/>
      <c r="L37" s="329">
        <f>IF(J37=0,0,IF(K37=0,0,PRODUCT(J37,K37/1000)))</f>
        <v>0</v>
      </c>
      <c r="M37" s="327"/>
      <c r="N37" s="333"/>
      <c r="O37" s="329">
        <f t="shared" si="14"/>
        <v>0</v>
      </c>
      <c r="P37" s="327"/>
      <c r="Q37" s="333"/>
      <c r="R37" s="426">
        <f t="shared" si="15"/>
        <v>0</v>
      </c>
      <c r="T37" s="341"/>
    </row>
    <row r="38" spans="1:20" ht="15.75">
      <c r="A38" s="424"/>
      <c r="B38" s="331" t="s">
        <v>428</v>
      </c>
      <c r="C38" s="326">
        <v>1</v>
      </c>
      <c r="D38" s="333"/>
      <c r="E38" s="333"/>
      <c r="F38" s="329">
        <f t="shared" si="11"/>
        <v>0</v>
      </c>
      <c r="G38" s="333"/>
      <c r="H38" s="333"/>
      <c r="I38" s="329">
        <f t="shared" si="12"/>
        <v>0</v>
      </c>
      <c r="J38" s="333"/>
      <c r="K38" s="333"/>
      <c r="L38" s="329">
        <f t="shared" ref="L38:L40" si="16">IF(J38=0,0,IF(K38=0,0,PRODUCT(J38,K38/1000)))</f>
        <v>0</v>
      </c>
      <c r="M38" s="333"/>
      <c r="N38" s="333"/>
      <c r="O38" s="329">
        <f t="shared" si="14"/>
        <v>0</v>
      </c>
      <c r="P38" s="333"/>
      <c r="Q38" s="333"/>
      <c r="R38" s="426">
        <f t="shared" si="15"/>
        <v>0</v>
      </c>
      <c r="T38" s="341"/>
    </row>
    <row r="39" spans="1:20" ht="15.75">
      <c r="A39" s="424"/>
      <c r="B39" s="331" t="s">
        <v>428</v>
      </c>
      <c r="C39" s="326">
        <v>1</v>
      </c>
      <c r="D39" s="333"/>
      <c r="E39" s="333"/>
      <c r="F39" s="329">
        <f t="shared" si="11"/>
        <v>0</v>
      </c>
      <c r="G39" s="333"/>
      <c r="H39" s="333"/>
      <c r="I39" s="329">
        <f t="shared" si="12"/>
        <v>0</v>
      </c>
      <c r="J39" s="327"/>
      <c r="K39" s="333"/>
      <c r="L39" s="329">
        <f t="shared" si="16"/>
        <v>0</v>
      </c>
      <c r="M39" s="327"/>
      <c r="N39" s="333"/>
      <c r="O39" s="329">
        <f t="shared" si="14"/>
        <v>0</v>
      </c>
      <c r="P39" s="327"/>
      <c r="Q39" s="333"/>
      <c r="R39" s="426">
        <f t="shared" si="15"/>
        <v>0</v>
      </c>
      <c r="T39" s="341"/>
    </row>
    <row r="40" spans="1:20" ht="15.75">
      <c r="A40" s="424"/>
      <c r="B40" s="331"/>
      <c r="C40" s="326">
        <v>1</v>
      </c>
      <c r="D40" s="333"/>
      <c r="E40" s="333"/>
      <c r="F40" s="329">
        <f t="shared" si="11"/>
        <v>0</v>
      </c>
      <c r="G40" s="333"/>
      <c r="H40" s="333"/>
      <c r="I40" s="329">
        <f t="shared" si="12"/>
        <v>0</v>
      </c>
      <c r="J40" s="327"/>
      <c r="K40" s="333"/>
      <c r="L40" s="329">
        <f t="shared" si="16"/>
        <v>0</v>
      </c>
      <c r="M40" s="327"/>
      <c r="N40" s="333"/>
      <c r="O40" s="329">
        <f t="shared" si="14"/>
        <v>0</v>
      </c>
      <c r="P40" s="327"/>
      <c r="Q40" s="333"/>
      <c r="R40" s="426">
        <f t="shared" si="15"/>
        <v>0</v>
      </c>
      <c r="T40" s="341"/>
    </row>
    <row r="41" spans="1:20" ht="15.75">
      <c r="A41" s="427"/>
      <c r="B41" s="335" t="s">
        <v>444</v>
      </c>
      <c r="C41" s="336">
        <v>1</v>
      </c>
      <c r="D41" s="338"/>
      <c r="E41" s="337">
        <f>SUM(E31:E40)</f>
        <v>280</v>
      </c>
      <c r="F41" s="337">
        <f>SUM(F31:F40)</f>
        <v>18480</v>
      </c>
      <c r="G41" s="338"/>
      <c r="H41" s="337">
        <f>SUM(H31:H40)</f>
        <v>454</v>
      </c>
      <c r="I41" s="337">
        <f>SUM(I31:I40)</f>
        <v>30444</v>
      </c>
      <c r="J41" s="340"/>
      <c r="K41" s="339">
        <f>SUM(K31:K40)</f>
        <v>562.03</v>
      </c>
      <c r="L41" s="339">
        <f>SUM(L31:L40)</f>
        <v>34624.589999999997</v>
      </c>
      <c r="M41" s="338"/>
      <c r="N41" s="339">
        <f>SUM(N31:N40)</f>
        <v>0</v>
      </c>
      <c r="O41" s="337">
        <f>SUM(O31:O40)</f>
        <v>0</v>
      </c>
      <c r="P41" s="338"/>
      <c r="Q41" s="339">
        <f>SUM(Q31:Q40)</f>
        <v>0</v>
      </c>
      <c r="R41" s="428">
        <f>SUM(R31:R40)</f>
        <v>0</v>
      </c>
      <c r="T41" s="341"/>
    </row>
    <row r="42" spans="1:20" ht="45">
      <c r="A42" s="424">
        <v>7</v>
      </c>
      <c r="B42" s="325" t="s">
        <v>431</v>
      </c>
      <c r="C42" s="326">
        <v>1</v>
      </c>
      <c r="D42" s="328" t="s">
        <v>440</v>
      </c>
      <c r="E42" s="330" t="s">
        <v>441</v>
      </c>
      <c r="F42" s="329" t="s">
        <v>435</v>
      </c>
      <c r="G42" s="328" t="s">
        <v>440</v>
      </c>
      <c r="H42" s="330" t="s">
        <v>441</v>
      </c>
      <c r="I42" s="329" t="s">
        <v>435</v>
      </c>
      <c r="J42" s="328" t="s">
        <v>440</v>
      </c>
      <c r="K42" s="330" t="s">
        <v>441</v>
      </c>
      <c r="L42" s="329" t="s">
        <v>435</v>
      </c>
      <c r="M42" s="328" t="s">
        <v>440</v>
      </c>
      <c r="N42" s="330" t="s">
        <v>441</v>
      </c>
      <c r="O42" s="329" t="s">
        <v>435</v>
      </c>
      <c r="P42" s="328" t="s">
        <v>440</v>
      </c>
      <c r="Q42" s="330" t="s">
        <v>441</v>
      </c>
      <c r="R42" s="426" t="s">
        <v>435</v>
      </c>
      <c r="T42" s="341"/>
    </row>
    <row r="43" spans="1:20" ht="15.75">
      <c r="A43" s="424"/>
      <c r="B43" s="331" t="s">
        <v>431</v>
      </c>
      <c r="C43" s="326">
        <v>1</v>
      </c>
      <c r="D43" s="333">
        <v>69400</v>
      </c>
      <c r="E43" s="334">
        <v>14</v>
      </c>
      <c r="F43" s="329">
        <f t="shared" ref="F43:F52" si="17">IF(D43=0,0,IF(E43=0,0,PRODUCT(D43,E43/1000)))</f>
        <v>971.6</v>
      </c>
      <c r="G43" s="327">
        <v>69400</v>
      </c>
      <c r="H43" s="334"/>
      <c r="I43" s="329">
        <f t="shared" ref="I43:I52" si="18">IF(G43=0,0,IF(H43=0,0,PRODUCT(G43,H43/1000)))</f>
        <v>0</v>
      </c>
      <c r="J43" s="333">
        <v>72107</v>
      </c>
      <c r="K43" s="334">
        <v>8</v>
      </c>
      <c r="L43" s="329">
        <f t="shared" ref="L43:L52" si="19">IF(J43=0,0,IF(K43=0,0,PRODUCT(J43,K43/1000)))</f>
        <v>576.85599999999999</v>
      </c>
      <c r="M43" s="333">
        <v>69400</v>
      </c>
      <c r="N43" s="334"/>
      <c r="O43" s="329">
        <f t="shared" ref="O43:O52" si="20">IF(M43=0,0,IF(N43=0,0,PRODUCT(M43,N43/1000)))</f>
        <v>0</v>
      </c>
      <c r="P43" s="333">
        <v>69400</v>
      </c>
      <c r="Q43" s="334"/>
      <c r="R43" s="426">
        <f t="shared" ref="R43:R52" si="21">IF(P43=0,0,IF(Q43=0,0,PRODUCT(P43,Q43/1000)))</f>
        <v>0</v>
      </c>
      <c r="T43" s="341"/>
    </row>
    <row r="44" spans="1:20" ht="15.75">
      <c r="A44" s="424"/>
      <c r="B44" s="331" t="s">
        <v>431</v>
      </c>
      <c r="C44" s="326">
        <v>1</v>
      </c>
      <c r="D44" s="333"/>
      <c r="E44" s="333"/>
      <c r="F44" s="329">
        <f t="shared" si="17"/>
        <v>0</v>
      </c>
      <c r="G44" s="327"/>
      <c r="H44" s="333"/>
      <c r="I44" s="329">
        <f t="shared" si="18"/>
        <v>0</v>
      </c>
      <c r="J44" s="327"/>
      <c r="K44" s="333"/>
      <c r="L44" s="329">
        <f t="shared" si="19"/>
        <v>0</v>
      </c>
      <c r="M44" s="327"/>
      <c r="N44" s="333"/>
      <c r="O44" s="329">
        <f t="shared" si="20"/>
        <v>0</v>
      </c>
      <c r="P44" s="327"/>
      <c r="Q44" s="333"/>
      <c r="R44" s="426">
        <f t="shared" si="21"/>
        <v>0</v>
      </c>
      <c r="T44" s="341"/>
    </row>
    <row r="45" spans="1:20" ht="15.75">
      <c r="A45" s="424"/>
      <c r="B45" s="331" t="s">
        <v>431</v>
      </c>
      <c r="C45" s="326">
        <v>1</v>
      </c>
      <c r="D45" s="333"/>
      <c r="E45" s="333"/>
      <c r="F45" s="329">
        <f t="shared" si="17"/>
        <v>0</v>
      </c>
      <c r="G45" s="327"/>
      <c r="H45" s="333"/>
      <c r="I45" s="329">
        <f t="shared" si="18"/>
        <v>0</v>
      </c>
      <c r="J45" s="327"/>
      <c r="K45" s="333"/>
      <c r="L45" s="329">
        <f t="shared" si="19"/>
        <v>0</v>
      </c>
      <c r="M45" s="327"/>
      <c r="N45" s="333"/>
      <c r="O45" s="329">
        <f t="shared" si="20"/>
        <v>0</v>
      </c>
      <c r="P45" s="327"/>
      <c r="Q45" s="333"/>
      <c r="R45" s="426">
        <f t="shared" si="21"/>
        <v>0</v>
      </c>
      <c r="T45" s="341"/>
    </row>
    <row r="46" spans="1:20" ht="15.75">
      <c r="A46" s="424"/>
      <c r="B46" s="331" t="s">
        <v>431</v>
      </c>
      <c r="C46" s="326">
        <v>1</v>
      </c>
      <c r="D46" s="333"/>
      <c r="E46" s="333"/>
      <c r="F46" s="329">
        <f t="shared" si="17"/>
        <v>0</v>
      </c>
      <c r="G46" s="327"/>
      <c r="H46" s="333"/>
      <c r="I46" s="329">
        <f t="shared" si="18"/>
        <v>0</v>
      </c>
      <c r="J46" s="327"/>
      <c r="K46" s="333"/>
      <c r="L46" s="329">
        <f t="shared" si="19"/>
        <v>0</v>
      </c>
      <c r="M46" s="327"/>
      <c r="N46" s="333"/>
      <c r="O46" s="329">
        <f t="shared" si="20"/>
        <v>0</v>
      </c>
      <c r="P46" s="327"/>
      <c r="Q46" s="333"/>
      <c r="R46" s="426">
        <f t="shared" si="21"/>
        <v>0</v>
      </c>
      <c r="T46" s="341"/>
    </row>
    <row r="47" spans="1:20" ht="15.75">
      <c r="A47" s="424"/>
      <c r="B47" s="331" t="s">
        <v>431</v>
      </c>
      <c r="C47" s="326">
        <v>1</v>
      </c>
      <c r="D47" s="333"/>
      <c r="E47" s="333"/>
      <c r="F47" s="329">
        <f t="shared" si="17"/>
        <v>0</v>
      </c>
      <c r="G47" s="327"/>
      <c r="H47" s="333"/>
      <c r="I47" s="329">
        <f t="shared" si="18"/>
        <v>0</v>
      </c>
      <c r="J47" s="327"/>
      <c r="K47" s="333"/>
      <c r="L47" s="329">
        <f t="shared" si="19"/>
        <v>0</v>
      </c>
      <c r="M47" s="327"/>
      <c r="N47" s="333"/>
      <c r="O47" s="329">
        <f t="shared" si="20"/>
        <v>0</v>
      </c>
      <c r="P47" s="327"/>
      <c r="Q47" s="333"/>
      <c r="R47" s="426">
        <f t="shared" si="21"/>
        <v>0</v>
      </c>
      <c r="T47" s="341"/>
    </row>
    <row r="48" spans="1:20" ht="15.75">
      <c r="A48" s="424"/>
      <c r="B48" s="331" t="s">
        <v>431</v>
      </c>
      <c r="C48" s="326">
        <v>1</v>
      </c>
      <c r="D48" s="333"/>
      <c r="E48" s="333"/>
      <c r="F48" s="329">
        <f t="shared" si="17"/>
        <v>0</v>
      </c>
      <c r="G48" s="327"/>
      <c r="H48" s="333"/>
      <c r="I48" s="329">
        <f t="shared" si="18"/>
        <v>0</v>
      </c>
      <c r="J48" s="327"/>
      <c r="K48" s="333"/>
      <c r="L48" s="329">
        <f t="shared" si="19"/>
        <v>0</v>
      </c>
      <c r="M48" s="327"/>
      <c r="N48" s="333"/>
      <c r="O48" s="329">
        <f t="shared" si="20"/>
        <v>0</v>
      </c>
      <c r="P48" s="327"/>
      <c r="Q48" s="333"/>
      <c r="R48" s="426">
        <f t="shared" si="21"/>
        <v>0</v>
      </c>
      <c r="T48" s="341"/>
    </row>
    <row r="49" spans="1:20" ht="15.75">
      <c r="A49" s="424"/>
      <c r="B49" s="331" t="s">
        <v>431</v>
      </c>
      <c r="C49" s="326">
        <v>1</v>
      </c>
      <c r="D49" s="333"/>
      <c r="E49" s="333"/>
      <c r="F49" s="329">
        <f t="shared" si="17"/>
        <v>0</v>
      </c>
      <c r="G49" s="327"/>
      <c r="H49" s="333"/>
      <c r="I49" s="329">
        <f t="shared" si="18"/>
        <v>0</v>
      </c>
      <c r="J49" s="327"/>
      <c r="K49" s="333"/>
      <c r="L49" s="329">
        <f>IF(J49=0,0,IF(K49=0,0,PRODUCT(J49,K49/1000)))</f>
        <v>0</v>
      </c>
      <c r="M49" s="327"/>
      <c r="N49" s="333"/>
      <c r="O49" s="329">
        <f t="shared" si="20"/>
        <v>0</v>
      </c>
      <c r="P49" s="327"/>
      <c r="Q49" s="333"/>
      <c r="R49" s="426">
        <f t="shared" si="21"/>
        <v>0</v>
      </c>
      <c r="T49" s="341"/>
    </row>
    <row r="50" spans="1:20" ht="15.75">
      <c r="A50" s="424"/>
      <c r="B50" s="331" t="s">
        <v>431</v>
      </c>
      <c r="C50" s="326">
        <v>1</v>
      </c>
      <c r="D50" s="333"/>
      <c r="E50" s="333"/>
      <c r="F50" s="329">
        <f t="shared" si="17"/>
        <v>0</v>
      </c>
      <c r="G50" s="333"/>
      <c r="H50" s="333"/>
      <c r="I50" s="329">
        <f t="shared" si="18"/>
        <v>0</v>
      </c>
      <c r="J50" s="333"/>
      <c r="K50" s="333"/>
      <c r="L50" s="329">
        <f t="shared" si="19"/>
        <v>0</v>
      </c>
      <c r="M50" s="333"/>
      <c r="N50" s="333"/>
      <c r="O50" s="329">
        <f t="shared" si="20"/>
        <v>0</v>
      </c>
      <c r="P50" s="333"/>
      <c r="Q50" s="333"/>
      <c r="R50" s="426">
        <f t="shared" si="21"/>
        <v>0</v>
      </c>
      <c r="T50" s="341"/>
    </row>
    <row r="51" spans="1:20" ht="15.75">
      <c r="A51" s="424"/>
      <c r="B51" s="331" t="s">
        <v>431</v>
      </c>
      <c r="C51" s="326">
        <v>1</v>
      </c>
      <c r="D51" s="333"/>
      <c r="E51" s="333"/>
      <c r="F51" s="329">
        <f t="shared" si="17"/>
        <v>0</v>
      </c>
      <c r="G51" s="327"/>
      <c r="H51" s="333"/>
      <c r="I51" s="329">
        <f t="shared" si="18"/>
        <v>0</v>
      </c>
      <c r="J51" s="327"/>
      <c r="K51" s="333"/>
      <c r="L51" s="329">
        <f t="shared" si="19"/>
        <v>0</v>
      </c>
      <c r="M51" s="327"/>
      <c r="N51" s="333"/>
      <c r="O51" s="329">
        <f t="shared" si="20"/>
        <v>0</v>
      </c>
      <c r="P51" s="327"/>
      <c r="Q51" s="333"/>
      <c r="R51" s="426">
        <f t="shared" si="21"/>
        <v>0</v>
      </c>
      <c r="T51" s="341"/>
    </row>
    <row r="52" spans="1:20" ht="15.75">
      <c r="A52" s="424"/>
      <c r="B52" s="331"/>
      <c r="C52" s="326">
        <v>1</v>
      </c>
      <c r="D52" s="333"/>
      <c r="E52" s="333"/>
      <c r="F52" s="329">
        <f t="shared" si="17"/>
        <v>0</v>
      </c>
      <c r="G52" s="327"/>
      <c r="H52" s="333"/>
      <c r="I52" s="329">
        <f t="shared" si="18"/>
        <v>0</v>
      </c>
      <c r="J52" s="327"/>
      <c r="K52" s="333"/>
      <c r="L52" s="329">
        <f t="shared" si="19"/>
        <v>0</v>
      </c>
      <c r="M52" s="327"/>
      <c r="N52" s="333"/>
      <c r="O52" s="329">
        <f t="shared" si="20"/>
        <v>0</v>
      </c>
      <c r="P52" s="327"/>
      <c r="Q52" s="333"/>
      <c r="R52" s="426">
        <f t="shared" si="21"/>
        <v>0</v>
      </c>
      <c r="T52" s="341"/>
    </row>
    <row r="53" spans="1:20" ht="15.75">
      <c r="A53" s="427"/>
      <c r="B53" s="335" t="s">
        <v>444</v>
      </c>
      <c r="C53" s="336">
        <v>1</v>
      </c>
      <c r="D53" s="338"/>
      <c r="E53" s="337">
        <f>SUM(E43:E52)</f>
        <v>14</v>
      </c>
      <c r="F53" s="337">
        <f>SUM(F43:F52)</f>
        <v>971.6</v>
      </c>
      <c r="G53" s="338"/>
      <c r="H53" s="337">
        <f>SUM(H43:H52)</f>
        <v>0</v>
      </c>
      <c r="I53" s="337">
        <f>SUM(I43:I52)</f>
        <v>0</v>
      </c>
      <c r="J53" s="340"/>
      <c r="K53" s="339">
        <f>SUM(K43:K52)</f>
        <v>8</v>
      </c>
      <c r="L53" s="339">
        <f>SUM(L43:L52)</f>
        <v>576.85599999999999</v>
      </c>
      <c r="M53" s="338"/>
      <c r="N53" s="339">
        <f>SUM(N43:N52)</f>
        <v>0</v>
      </c>
      <c r="O53" s="337">
        <f>SUM(O43:O52)</f>
        <v>0</v>
      </c>
      <c r="P53" s="338"/>
      <c r="Q53" s="339">
        <f>SUM(Q43:Q52)</f>
        <v>0</v>
      </c>
      <c r="R53" s="428">
        <f>SUM(R43:R52)</f>
        <v>0</v>
      </c>
      <c r="T53" s="341"/>
    </row>
    <row r="54" spans="1:20" ht="45">
      <c r="A54" s="424">
        <v>8</v>
      </c>
      <c r="B54" s="325" t="s">
        <v>174</v>
      </c>
      <c r="C54" s="326">
        <v>1</v>
      </c>
      <c r="D54" s="328" t="s">
        <v>440</v>
      </c>
      <c r="E54" s="330" t="s">
        <v>441</v>
      </c>
      <c r="F54" s="329" t="s">
        <v>435</v>
      </c>
      <c r="G54" s="328" t="s">
        <v>440</v>
      </c>
      <c r="H54" s="330" t="s">
        <v>441</v>
      </c>
      <c r="I54" s="329" t="s">
        <v>435</v>
      </c>
      <c r="J54" s="328" t="s">
        <v>440</v>
      </c>
      <c r="K54" s="330" t="s">
        <v>441</v>
      </c>
      <c r="L54" s="329" t="s">
        <v>435</v>
      </c>
      <c r="M54" s="328" t="s">
        <v>440</v>
      </c>
      <c r="N54" s="330" t="s">
        <v>441</v>
      </c>
      <c r="O54" s="329" t="s">
        <v>435</v>
      </c>
      <c r="P54" s="328" t="s">
        <v>440</v>
      </c>
      <c r="Q54" s="330" t="s">
        <v>441</v>
      </c>
      <c r="R54" s="426" t="s">
        <v>435</v>
      </c>
      <c r="T54" s="341"/>
    </row>
    <row r="55" spans="1:20" ht="15.75">
      <c r="A55" s="424"/>
      <c r="B55" s="331" t="s">
        <v>467</v>
      </c>
      <c r="C55" s="326">
        <v>1</v>
      </c>
      <c r="D55" s="333">
        <v>80000</v>
      </c>
      <c r="E55" s="464">
        <v>7</v>
      </c>
      <c r="F55" s="329">
        <f t="shared" ref="F55:F70" si="22">IF(D55=0,0,IF(E55=0,0,PRODUCT(D55,E55/1000)))</f>
        <v>560</v>
      </c>
      <c r="G55" s="327">
        <v>27000</v>
      </c>
      <c r="H55" s="464"/>
      <c r="I55" s="329">
        <f t="shared" ref="I55:I70" si="23">IF(G55=0,0,IF(H55=0,0,PRODUCT(G55,H55/1000)))</f>
        <v>0</v>
      </c>
      <c r="J55" s="327">
        <v>27000</v>
      </c>
      <c r="K55" s="464"/>
      <c r="L55" s="329">
        <f t="shared" ref="L55:L70" si="24">IF(J55=0,0,IF(K55=0,0,PRODUCT(J55,K55/1000)))</f>
        <v>0</v>
      </c>
      <c r="M55" s="327">
        <v>27000</v>
      </c>
      <c r="N55" s="464"/>
      <c r="O55" s="329">
        <f t="shared" ref="O55:O70" si="25">IF(M55=0,0,IF(N55=0,0,PRODUCT(M55,N55/1000)))</f>
        <v>0</v>
      </c>
      <c r="P55" s="327">
        <v>27000</v>
      </c>
      <c r="Q55" s="464"/>
      <c r="R55" s="426">
        <f t="shared" ref="R55:R70" si="26">IF(P55=0,0,IF(Q55=0,0,PRODUCT(P55,Q55/1000)))</f>
        <v>0</v>
      </c>
      <c r="T55" s="341"/>
    </row>
    <row r="56" spans="1:20" ht="15.75">
      <c r="A56" s="424"/>
      <c r="B56" s="331" t="s">
        <v>467</v>
      </c>
      <c r="C56" s="326">
        <v>1</v>
      </c>
      <c r="D56" s="333">
        <v>69000</v>
      </c>
      <c r="E56" s="464">
        <v>10</v>
      </c>
      <c r="F56" s="329">
        <f t="shared" si="22"/>
        <v>690</v>
      </c>
      <c r="G56" s="333">
        <v>28080</v>
      </c>
      <c r="H56" s="464"/>
      <c r="I56" s="329">
        <f t="shared" si="23"/>
        <v>0</v>
      </c>
      <c r="J56" s="327">
        <v>28080</v>
      </c>
      <c r="K56" s="464"/>
      <c r="L56" s="329">
        <f t="shared" si="24"/>
        <v>0</v>
      </c>
      <c r="M56" s="327">
        <v>28080</v>
      </c>
      <c r="N56" s="464"/>
      <c r="O56" s="329">
        <f t="shared" si="25"/>
        <v>0</v>
      </c>
      <c r="P56" s="327">
        <v>28080</v>
      </c>
      <c r="Q56" s="464"/>
      <c r="R56" s="426">
        <f t="shared" si="26"/>
        <v>0</v>
      </c>
      <c r="T56" s="341">
        <v>90</v>
      </c>
    </row>
    <row r="57" spans="1:20" ht="15.75">
      <c r="A57" s="424"/>
      <c r="B57" s="331" t="s">
        <v>467</v>
      </c>
      <c r="C57" s="326">
        <v>1</v>
      </c>
      <c r="D57" s="333">
        <v>79000</v>
      </c>
      <c r="E57" s="464">
        <v>9</v>
      </c>
      <c r="F57" s="329">
        <f t="shared" si="22"/>
        <v>711</v>
      </c>
      <c r="G57" s="333">
        <v>33750</v>
      </c>
      <c r="H57" s="464"/>
      <c r="I57" s="329">
        <f t="shared" si="23"/>
        <v>0</v>
      </c>
      <c r="J57" s="327">
        <v>33750</v>
      </c>
      <c r="K57" s="464"/>
      <c r="L57" s="329">
        <f t="shared" si="24"/>
        <v>0</v>
      </c>
      <c r="M57" s="327">
        <v>33750</v>
      </c>
      <c r="N57" s="464"/>
      <c r="O57" s="329">
        <f t="shared" si="25"/>
        <v>0</v>
      </c>
      <c r="P57" s="327">
        <v>33750</v>
      </c>
      <c r="Q57" s="464"/>
      <c r="R57" s="426">
        <f t="shared" si="26"/>
        <v>0</v>
      </c>
      <c r="T57" s="341"/>
    </row>
    <row r="58" spans="1:20" ht="15.75">
      <c r="A58" s="424"/>
      <c r="B58" s="331" t="s">
        <v>467</v>
      </c>
      <c r="C58" s="326">
        <v>1</v>
      </c>
      <c r="D58" s="333">
        <v>35100</v>
      </c>
      <c r="E58" s="333"/>
      <c r="F58" s="329">
        <f t="shared" si="22"/>
        <v>0</v>
      </c>
      <c r="G58" s="333">
        <v>35100</v>
      </c>
      <c r="H58" s="464"/>
      <c r="I58" s="329">
        <f t="shared" si="23"/>
        <v>0</v>
      </c>
      <c r="J58" s="327">
        <v>35100</v>
      </c>
      <c r="K58" s="464"/>
      <c r="L58" s="329">
        <f t="shared" si="24"/>
        <v>0</v>
      </c>
      <c r="M58" s="327">
        <v>35100</v>
      </c>
      <c r="N58" s="464"/>
      <c r="O58" s="329">
        <f t="shared" si="25"/>
        <v>0</v>
      </c>
      <c r="P58" s="327">
        <v>35100</v>
      </c>
      <c r="Q58" s="464"/>
      <c r="R58" s="426">
        <f t="shared" si="26"/>
        <v>0</v>
      </c>
      <c r="T58" s="341">
        <v>390</v>
      </c>
    </row>
    <row r="59" spans="1:20" ht="15.75">
      <c r="A59" s="424"/>
      <c r="B59" s="331" t="s">
        <v>467</v>
      </c>
      <c r="C59" s="326">
        <v>1</v>
      </c>
      <c r="D59" s="333"/>
      <c r="E59" s="333"/>
      <c r="F59" s="329"/>
      <c r="G59" s="333">
        <v>36495</v>
      </c>
      <c r="H59" s="464"/>
      <c r="I59" s="329">
        <f t="shared" si="23"/>
        <v>0</v>
      </c>
      <c r="J59" s="327"/>
      <c r="K59" s="464"/>
      <c r="L59" s="329">
        <f t="shared" si="24"/>
        <v>0</v>
      </c>
      <c r="M59" s="327"/>
      <c r="N59" s="464"/>
      <c r="O59" s="329">
        <f t="shared" si="25"/>
        <v>0</v>
      </c>
      <c r="P59" s="327"/>
      <c r="Q59" s="464"/>
      <c r="R59" s="426">
        <f t="shared" si="26"/>
        <v>0</v>
      </c>
      <c r="T59" s="341"/>
    </row>
    <row r="60" spans="1:20" ht="15.75">
      <c r="A60" s="424"/>
      <c r="B60" s="331" t="s">
        <v>467</v>
      </c>
      <c r="C60" s="326">
        <v>1</v>
      </c>
      <c r="D60" s="333">
        <v>38250</v>
      </c>
      <c r="E60" s="333"/>
      <c r="F60" s="329">
        <f t="shared" si="22"/>
        <v>0</v>
      </c>
      <c r="G60" s="333">
        <v>38250</v>
      </c>
      <c r="H60" s="464"/>
      <c r="I60" s="329">
        <f t="shared" si="23"/>
        <v>0</v>
      </c>
      <c r="J60" s="327">
        <v>38250</v>
      </c>
      <c r="K60" s="464"/>
      <c r="L60" s="329">
        <f t="shared" si="24"/>
        <v>0</v>
      </c>
      <c r="M60" s="327">
        <v>38250</v>
      </c>
      <c r="N60" s="464"/>
      <c r="O60" s="329">
        <f t="shared" si="25"/>
        <v>0</v>
      </c>
      <c r="P60" s="327">
        <v>38250</v>
      </c>
      <c r="Q60" s="464"/>
      <c r="R60" s="426">
        <f t="shared" si="26"/>
        <v>0</v>
      </c>
      <c r="T60" s="341"/>
    </row>
    <row r="61" spans="1:20" ht="15.75">
      <c r="A61" s="424"/>
      <c r="B61" s="331" t="s">
        <v>467</v>
      </c>
      <c r="C61" s="326">
        <v>1</v>
      </c>
      <c r="D61" s="333">
        <v>39780</v>
      </c>
      <c r="E61" s="333"/>
      <c r="F61" s="329">
        <f t="shared" si="22"/>
        <v>0</v>
      </c>
      <c r="G61" s="333">
        <v>39780</v>
      </c>
      <c r="H61" s="464"/>
      <c r="I61" s="329">
        <f t="shared" si="23"/>
        <v>0</v>
      </c>
      <c r="J61" s="333">
        <v>39780</v>
      </c>
      <c r="K61" s="464"/>
      <c r="L61" s="329">
        <f t="shared" si="24"/>
        <v>0</v>
      </c>
      <c r="M61" s="333">
        <v>39780</v>
      </c>
      <c r="N61" s="464"/>
      <c r="O61" s="329">
        <f t="shared" si="25"/>
        <v>0</v>
      </c>
      <c r="P61" s="333">
        <v>39780</v>
      </c>
      <c r="Q61" s="464"/>
      <c r="R61" s="426">
        <f t="shared" si="26"/>
        <v>0</v>
      </c>
      <c r="T61" s="341">
        <v>580</v>
      </c>
    </row>
    <row r="62" spans="1:20" ht="15.75">
      <c r="A62" s="424"/>
      <c r="B62" s="331" t="s">
        <v>467</v>
      </c>
      <c r="C62" s="326">
        <v>1</v>
      </c>
      <c r="D62" s="333">
        <v>41600</v>
      </c>
      <c r="E62" s="333"/>
      <c r="F62" s="329">
        <f t="shared" si="22"/>
        <v>0</v>
      </c>
      <c r="G62" s="333">
        <v>41400</v>
      </c>
      <c r="H62" s="464"/>
      <c r="I62" s="329">
        <f t="shared" si="23"/>
        <v>0</v>
      </c>
      <c r="J62" s="333">
        <v>42916</v>
      </c>
      <c r="K62" s="464"/>
      <c r="L62" s="329">
        <f t="shared" si="24"/>
        <v>0</v>
      </c>
      <c r="M62" s="333">
        <v>42916</v>
      </c>
      <c r="N62" s="464"/>
      <c r="O62" s="329">
        <f t="shared" si="25"/>
        <v>0</v>
      </c>
      <c r="P62" s="333">
        <v>42916</v>
      </c>
      <c r="Q62" s="464"/>
      <c r="R62" s="426">
        <f t="shared" si="26"/>
        <v>0</v>
      </c>
      <c r="T62" s="341"/>
    </row>
    <row r="63" spans="1:20" ht="15.75">
      <c r="A63" s="424"/>
      <c r="B63" s="331" t="s">
        <v>467</v>
      </c>
      <c r="C63" s="326">
        <v>1</v>
      </c>
      <c r="D63" s="333">
        <v>42916</v>
      </c>
      <c r="E63" s="333"/>
      <c r="F63" s="329">
        <f t="shared" si="22"/>
        <v>0</v>
      </c>
      <c r="G63" s="333">
        <v>42916</v>
      </c>
      <c r="H63" s="464"/>
      <c r="I63" s="329">
        <f t="shared" si="23"/>
        <v>0</v>
      </c>
      <c r="J63" s="333"/>
      <c r="K63" s="464"/>
      <c r="L63" s="329">
        <f t="shared" si="24"/>
        <v>0</v>
      </c>
      <c r="M63" s="333">
        <v>49500</v>
      </c>
      <c r="N63" s="464"/>
      <c r="O63" s="329">
        <f t="shared" si="25"/>
        <v>0</v>
      </c>
      <c r="P63" s="333">
        <v>49500</v>
      </c>
      <c r="Q63" s="464"/>
      <c r="R63" s="426">
        <f t="shared" si="26"/>
        <v>0</v>
      </c>
      <c r="T63" s="341">
        <v>220</v>
      </c>
    </row>
    <row r="64" spans="1:20" ht="15.75">
      <c r="A64" s="424"/>
      <c r="B64" s="331" t="s">
        <v>467</v>
      </c>
      <c r="C64" s="326">
        <v>2</v>
      </c>
      <c r="D64" s="333">
        <v>49500</v>
      </c>
      <c r="E64" s="333"/>
      <c r="F64" s="329">
        <f t="shared" si="22"/>
        <v>0</v>
      </c>
      <c r="G64" s="333">
        <v>44640</v>
      </c>
      <c r="H64" s="464"/>
      <c r="I64" s="329">
        <f t="shared" si="23"/>
        <v>0</v>
      </c>
      <c r="J64" s="333">
        <v>49500</v>
      </c>
      <c r="K64" s="464"/>
      <c r="L64" s="329">
        <f t="shared" si="24"/>
        <v>0</v>
      </c>
      <c r="M64" s="327"/>
      <c r="N64" s="464"/>
      <c r="O64" s="329">
        <f t="shared" si="25"/>
        <v>0</v>
      </c>
      <c r="P64" s="327"/>
      <c r="Q64" s="464"/>
      <c r="R64" s="426">
        <f t="shared" si="26"/>
        <v>0</v>
      </c>
      <c r="T64" s="341">
        <f>SUM(T56:T63)</f>
        <v>1280</v>
      </c>
    </row>
    <row r="65" spans="1:20" ht="15.75">
      <c r="A65" s="424"/>
      <c r="B65" s="331" t="s">
        <v>467</v>
      </c>
      <c r="C65" s="326">
        <v>1</v>
      </c>
      <c r="D65" s="333">
        <v>51480</v>
      </c>
      <c r="E65" s="333"/>
      <c r="F65" s="329">
        <f t="shared" si="22"/>
        <v>0</v>
      </c>
      <c r="G65" s="333">
        <v>49500</v>
      </c>
      <c r="H65" s="464"/>
      <c r="I65" s="329">
        <f t="shared" si="23"/>
        <v>0</v>
      </c>
      <c r="J65" s="333">
        <v>51480</v>
      </c>
      <c r="K65" s="464"/>
      <c r="L65" s="329">
        <f t="shared" si="24"/>
        <v>0</v>
      </c>
      <c r="M65" s="327"/>
      <c r="N65" s="464"/>
      <c r="O65" s="329">
        <f t="shared" si="25"/>
        <v>0</v>
      </c>
      <c r="P65" s="327"/>
      <c r="Q65" s="464"/>
      <c r="R65" s="426">
        <f t="shared" si="26"/>
        <v>0</v>
      </c>
      <c r="T65" s="341"/>
    </row>
    <row r="66" spans="1:20" ht="15.75">
      <c r="A66" s="424"/>
      <c r="B66" s="331" t="s">
        <v>466</v>
      </c>
      <c r="C66" s="326">
        <v>1</v>
      </c>
      <c r="D66" s="333">
        <v>49500</v>
      </c>
      <c r="E66" s="464">
        <v>74.8</v>
      </c>
      <c r="F66" s="329">
        <f t="shared" si="22"/>
        <v>3702.5999999999995</v>
      </c>
      <c r="G66" s="333">
        <v>49500</v>
      </c>
      <c r="H66" s="464"/>
      <c r="I66" s="329">
        <f t="shared" si="23"/>
        <v>0</v>
      </c>
      <c r="J66" s="333">
        <v>53550</v>
      </c>
      <c r="K66" s="464"/>
      <c r="L66" s="329">
        <f t="shared" si="24"/>
        <v>0</v>
      </c>
      <c r="M66" s="327"/>
      <c r="N66" s="464"/>
      <c r="O66" s="329">
        <f t="shared" si="25"/>
        <v>0</v>
      </c>
      <c r="P66" s="327"/>
      <c r="Q66" s="464"/>
      <c r="R66" s="426">
        <f t="shared" si="26"/>
        <v>0</v>
      </c>
      <c r="T66" s="341"/>
    </row>
    <row r="67" spans="1:20" ht="15.75">
      <c r="A67" s="424"/>
      <c r="B67" s="331" t="s">
        <v>465</v>
      </c>
      <c r="C67" s="326"/>
      <c r="D67" s="333"/>
      <c r="E67" s="464"/>
      <c r="F67" s="329"/>
      <c r="G67" s="333">
        <v>51480</v>
      </c>
      <c r="H67" s="464"/>
      <c r="I67" s="329">
        <f t="shared" si="23"/>
        <v>0</v>
      </c>
      <c r="J67" s="333">
        <v>67500</v>
      </c>
      <c r="K67" s="464"/>
      <c r="L67" s="329">
        <f t="shared" si="24"/>
        <v>0</v>
      </c>
      <c r="M67" s="327"/>
      <c r="N67" s="464"/>
      <c r="O67" s="329">
        <f t="shared" si="25"/>
        <v>0</v>
      </c>
      <c r="P67" s="327"/>
      <c r="Q67" s="464"/>
      <c r="R67" s="426">
        <f t="shared" si="26"/>
        <v>0</v>
      </c>
      <c r="T67" s="341"/>
    </row>
    <row r="68" spans="1:20" ht="15.75">
      <c r="A68" s="424"/>
      <c r="B68" s="331" t="s">
        <v>465</v>
      </c>
      <c r="C68" s="326"/>
      <c r="D68" s="333"/>
      <c r="E68" s="333"/>
      <c r="F68" s="329"/>
      <c r="G68" s="333">
        <v>53550</v>
      </c>
      <c r="H68" s="464"/>
      <c r="I68" s="329">
        <f t="shared" si="23"/>
        <v>0</v>
      </c>
      <c r="J68" s="327">
        <v>72000</v>
      </c>
      <c r="K68" s="464"/>
      <c r="L68" s="329">
        <f t="shared" si="24"/>
        <v>0</v>
      </c>
      <c r="M68" s="327"/>
      <c r="N68" s="464"/>
      <c r="O68" s="329">
        <f t="shared" si="25"/>
        <v>0</v>
      </c>
      <c r="P68" s="327"/>
      <c r="Q68" s="464"/>
      <c r="R68" s="426">
        <f t="shared" si="26"/>
        <v>0</v>
      </c>
      <c r="T68" s="341"/>
    </row>
    <row r="69" spans="1:20" ht="15.75">
      <c r="A69" s="424"/>
      <c r="B69" s="331" t="s">
        <v>465</v>
      </c>
      <c r="C69" s="326">
        <v>1</v>
      </c>
      <c r="D69" s="333">
        <v>43000</v>
      </c>
      <c r="E69" s="464">
        <v>4.5999999999999996</v>
      </c>
      <c r="F69" s="329">
        <f t="shared" si="22"/>
        <v>197.79999999999998</v>
      </c>
      <c r="G69" s="333">
        <v>67500</v>
      </c>
      <c r="H69" s="464"/>
      <c r="I69" s="329">
        <f t="shared" si="23"/>
        <v>0</v>
      </c>
      <c r="J69" s="333">
        <v>90000</v>
      </c>
      <c r="K69" s="464"/>
      <c r="L69" s="329">
        <f t="shared" si="24"/>
        <v>0</v>
      </c>
      <c r="M69" s="327"/>
      <c r="N69" s="464"/>
      <c r="O69" s="329">
        <f t="shared" si="25"/>
        <v>0</v>
      </c>
      <c r="P69" s="327"/>
      <c r="Q69" s="464"/>
      <c r="R69" s="426">
        <f t="shared" si="26"/>
        <v>0</v>
      </c>
      <c r="T69" s="341"/>
    </row>
    <row r="70" spans="1:20" ht="15.75">
      <c r="A70" s="424"/>
      <c r="B70" s="331" t="s">
        <v>467</v>
      </c>
      <c r="C70" s="326">
        <v>1</v>
      </c>
      <c r="D70" s="333">
        <v>72000</v>
      </c>
      <c r="E70" s="333"/>
      <c r="F70" s="329">
        <f t="shared" si="22"/>
        <v>0</v>
      </c>
      <c r="G70" s="327">
        <v>72000</v>
      </c>
      <c r="H70" s="464"/>
      <c r="I70" s="329">
        <f t="shared" si="23"/>
        <v>0</v>
      </c>
      <c r="J70" s="327"/>
      <c r="K70" s="464"/>
      <c r="L70" s="329">
        <f t="shared" si="24"/>
        <v>0</v>
      </c>
      <c r="M70" s="327"/>
      <c r="N70" s="464"/>
      <c r="O70" s="329">
        <f t="shared" si="25"/>
        <v>0</v>
      </c>
      <c r="P70" s="327"/>
      <c r="Q70" s="464"/>
      <c r="R70" s="426">
        <f t="shared" si="26"/>
        <v>0</v>
      </c>
      <c r="T70" s="341"/>
    </row>
    <row r="71" spans="1:20" ht="15.75">
      <c r="A71" s="427"/>
      <c r="B71" s="335" t="s">
        <v>445</v>
      </c>
      <c r="C71" s="336">
        <v>1</v>
      </c>
      <c r="D71" s="338"/>
      <c r="E71" s="337">
        <f>SUM(E55:E70)</f>
        <v>105.39999999999999</v>
      </c>
      <c r="F71" s="337">
        <f>SUM(F55:F70)</f>
        <v>5861.4</v>
      </c>
      <c r="G71" s="338"/>
      <c r="H71" s="337">
        <f>SUM(H55:H70)</f>
        <v>0</v>
      </c>
      <c r="I71" s="337">
        <f>SUM(I55:I70)</f>
        <v>0</v>
      </c>
      <c r="J71" s="338"/>
      <c r="K71" s="337">
        <f>SUM(K55:K70)</f>
        <v>0</v>
      </c>
      <c r="L71" s="337">
        <f>SUM(L55:L70)</f>
        <v>0</v>
      </c>
      <c r="M71" s="338"/>
      <c r="N71" s="337">
        <f>SUM(N55:N70)</f>
        <v>0</v>
      </c>
      <c r="O71" s="337">
        <f>SUM(O55:O70)</f>
        <v>0</v>
      </c>
      <c r="P71" s="338"/>
      <c r="Q71" s="337">
        <f>SUM(Q55:Q70)</f>
        <v>0</v>
      </c>
      <c r="R71" s="428">
        <f>SUM(R55:R70)</f>
        <v>0</v>
      </c>
      <c r="S71" s="341"/>
      <c r="T71" s="341"/>
    </row>
    <row r="72" spans="1:20" ht="15.75">
      <c r="A72" s="429">
        <v>9</v>
      </c>
      <c r="B72" s="342" t="s">
        <v>446</v>
      </c>
      <c r="C72" s="343">
        <v>1</v>
      </c>
      <c r="D72" s="462">
        <v>1000</v>
      </c>
      <c r="E72" s="333">
        <v>3837</v>
      </c>
      <c r="F72" s="333">
        <f>D72*E72/1000</f>
        <v>3837</v>
      </c>
      <c r="G72" s="462">
        <v>1000</v>
      </c>
      <c r="H72" s="333">
        <v>5573</v>
      </c>
      <c r="I72" s="333">
        <f>G72*H72/1000</f>
        <v>5573</v>
      </c>
      <c r="J72" s="462">
        <v>600</v>
      </c>
      <c r="K72" s="333">
        <v>1600</v>
      </c>
      <c r="L72" s="333">
        <f>J72*K72/1000</f>
        <v>960</v>
      </c>
      <c r="M72" s="333"/>
      <c r="N72" s="333"/>
      <c r="O72" s="333">
        <f>M72*N72/1000</f>
        <v>0</v>
      </c>
      <c r="P72" s="333"/>
      <c r="Q72" s="333"/>
      <c r="R72" s="333">
        <f>P72*Q72/1000</f>
        <v>0</v>
      </c>
      <c r="T72" s="341"/>
    </row>
    <row r="73" spans="1:20" ht="15.75">
      <c r="A73" s="429">
        <v>10</v>
      </c>
      <c r="B73" s="342" t="s">
        <v>447</v>
      </c>
      <c r="C73" s="344">
        <v>1</v>
      </c>
      <c r="D73" s="462">
        <v>200</v>
      </c>
      <c r="E73" s="333">
        <v>1111</v>
      </c>
      <c r="F73" s="333">
        <f>D73*E73/1000</f>
        <v>222.2</v>
      </c>
      <c r="G73" s="462">
        <v>200</v>
      </c>
      <c r="H73" s="333">
        <v>5608</v>
      </c>
      <c r="I73" s="333">
        <f>G73*H73/1000</f>
        <v>1121.5999999999999</v>
      </c>
      <c r="J73" s="462">
        <v>200</v>
      </c>
      <c r="K73" s="333">
        <v>6000</v>
      </c>
      <c r="L73" s="333">
        <f>J73*K73/1000</f>
        <v>1200</v>
      </c>
      <c r="M73" s="333"/>
      <c r="N73" s="333"/>
      <c r="O73" s="333">
        <f>M73*N73/1000</f>
        <v>0</v>
      </c>
      <c r="P73" s="333"/>
      <c r="Q73" s="333"/>
      <c r="R73" s="333">
        <f>P73*Q73/1000</f>
        <v>0</v>
      </c>
      <c r="T73" s="341"/>
    </row>
    <row r="74" spans="1:20" ht="45">
      <c r="A74" s="429">
        <v>11</v>
      </c>
      <c r="B74" s="345" t="s">
        <v>0</v>
      </c>
      <c r="C74" s="344">
        <v>1</v>
      </c>
      <c r="D74" s="346" t="s">
        <v>440</v>
      </c>
      <c r="E74" s="330" t="s">
        <v>441</v>
      </c>
      <c r="F74" s="347" t="s">
        <v>435</v>
      </c>
      <c r="G74" s="346" t="s">
        <v>440</v>
      </c>
      <c r="H74" s="330" t="s">
        <v>441</v>
      </c>
      <c r="I74" s="347" t="s">
        <v>435</v>
      </c>
      <c r="J74" s="346" t="s">
        <v>440</v>
      </c>
      <c r="K74" s="330" t="s">
        <v>441</v>
      </c>
      <c r="L74" s="347" t="s">
        <v>435</v>
      </c>
      <c r="M74" s="346" t="s">
        <v>440</v>
      </c>
      <c r="N74" s="330" t="s">
        <v>441</v>
      </c>
      <c r="O74" s="347" t="s">
        <v>435</v>
      </c>
      <c r="P74" s="346" t="s">
        <v>440</v>
      </c>
      <c r="Q74" s="330" t="s">
        <v>441</v>
      </c>
      <c r="R74" s="430" t="s">
        <v>435</v>
      </c>
      <c r="T74" s="341"/>
    </row>
    <row r="75" spans="1:20" ht="15.75">
      <c r="A75" s="429"/>
      <c r="B75" s="348" t="s">
        <v>1</v>
      </c>
      <c r="C75" s="344">
        <v>1</v>
      </c>
      <c r="D75" s="346">
        <v>2500</v>
      </c>
      <c r="E75" s="465">
        <v>1090</v>
      </c>
      <c r="F75" s="347">
        <f>IF(D75=0,0,IF(E75=0,0,PRODUCT(D75,E75/1000)))</f>
        <v>2725</v>
      </c>
      <c r="G75" s="346">
        <v>2500</v>
      </c>
      <c r="H75" s="465">
        <v>1660</v>
      </c>
      <c r="I75" s="347">
        <f>IF(G75=0,0,IF(H75=0,0,PRODUCT(G75,H75/1000)))</f>
        <v>4150</v>
      </c>
      <c r="J75" s="346">
        <v>2500</v>
      </c>
      <c r="K75" s="465">
        <v>1290</v>
      </c>
      <c r="L75" s="347">
        <f>IF(J75=0,0,IF(K75=0,0,PRODUCT(J75,K75/1000)))</f>
        <v>3225</v>
      </c>
      <c r="M75" s="346">
        <v>2500</v>
      </c>
      <c r="N75" s="465"/>
      <c r="O75" s="347">
        <f>IF(M75=0,0,IF(N75=0,0,PRODUCT(M75,N75/1000)))</f>
        <v>0</v>
      </c>
      <c r="P75" s="346">
        <v>2500</v>
      </c>
      <c r="Q75" s="465"/>
      <c r="R75" s="430">
        <f>IF(P75=0,0,IF(Q75=0,0,PRODUCT(P75,Q75/1000)))</f>
        <v>0</v>
      </c>
      <c r="T75" s="341"/>
    </row>
    <row r="76" spans="1:20" ht="15.75">
      <c r="A76" s="429"/>
      <c r="B76" s="348" t="s">
        <v>1</v>
      </c>
      <c r="C76" s="344">
        <v>1</v>
      </c>
      <c r="D76" s="346">
        <v>1550</v>
      </c>
      <c r="E76" s="465">
        <v>2184.5</v>
      </c>
      <c r="F76" s="347">
        <f>IF(D76=0,0,IF(E76=0,0,PRODUCT(D76,E76/1000)))</f>
        <v>3385.9749999999999</v>
      </c>
      <c r="G76" s="346">
        <v>1600</v>
      </c>
      <c r="H76" s="465">
        <v>1577</v>
      </c>
      <c r="I76" s="347">
        <f>IF(G76=0,0,IF(H76=0,0,PRODUCT(G76,H76/1000)))</f>
        <v>2523.1999999999998</v>
      </c>
      <c r="J76" s="346">
        <v>1600</v>
      </c>
      <c r="K76" s="465">
        <v>1557</v>
      </c>
      <c r="L76" s="347">
        <f>IF(J76=0,0,IF(K76=0,0,PRODUCT(J76,K76/1000)))</f>
        <v>2491.1999999999998</v>
      </c>
      <c r="M76" s="346">
        <v>1550</v>
      </c>
      <c r="N76" s="465"/>
      <c r="O76" s="347">
        <f>IF(M76=0,0,IF(N76=0,0,PRODUCT(M76,N76/1000)))</f>
        <v>0</v>
      </c>
      <c r="P76" s="346">
        <v>1550</v>
      </c>
      <c r="Q76" s="465"/>
      <c r="R76" s="430">
        <f>IF(P76=0,0,IF(Q76=0,0,PRODUCT(P76,Q76/1000)))</f>
        <v>0</v>
      </c>
      <c r="T76" s="341"/>
    </row>
    <row r="77" spans="1:20" ht="15.75">
      <c r="A77" s="427"/>
      <c r="B77" s="335" t="s">
        <v>2</v>
      </c>
      <c r="C77" s="336"/>
      <c r="D77" s="338"/>
      <c r="E77" s="337"/>
      <c r="F77" s="337">
        <f>SUM(F75:F76)</f>
        <v>6110.9750000000004</v>
      </c>
      <c r="G77" s="338"/>
      <c r="H77" s="337"/>
      <c r="I77" s="337">
        <f>SUM(I75:I76)</f>
        <v>6673.2</v>
      </c>
      <c r="J77" s="338"/>
      <c r="K77" s="337"/>
      <c r="L77" s="337">
        <f>SUM(L75:L76)</f>
        <v>5716.2</v>
      </c>
      <c r="M77" s="338"/>
      <c r="N77" s="337"/>
      <c r="O77" s="337">
        <f>SUM(O75:O76)</f>
        <v>0</v>
      </c>
      <c r="P77" s="338"/>
      <c r="Q77" s="337"/>
      <c r="R77" s="337">
        <f>SUM(R75:R76)</f>
        <v>0</v>
      </c>
      <c r="T77" s="341"/>
    </row>
    <row r="78" spans="1:20" ht="15.75">
      <c r="A78" s="429">
        <v>12</v>
      </c>
      <c r="B78" s="345" t="s">
        <v>3</v>
      </c>
      <c r="C78" s="344">
        <v>1</v>
      </c>
      <c r="D78" s="462">
        <v>4000</v>
      </c>
      <c r="E78" s="333"/>
      <c r="F78" s="333">
        <f>IF(D78=0,0,IF(E78=0,0,PRODUCT(D78,E78/1000)))</f>
        <v>0</v>
      </c>
      <c r="G78" s="462">
        <v>4000</v>
      </c>
      <c r="H78" s="333"/>
      <c r="I78" s="333">
        <f>IF(G78=0,0,IF(H78=0,0,PRODUCT(G78,H78/1000)))</f>
        <v>0</v>
      </c>
      <c r="J78" s="462">
        <v>4000</v>
      </c>
      <c r="K78" s="333"/>
      <c r="L78" s="333">
        <f>IF(J78=0,0,IF(K78=0,0,PRODUCT(J78,K78/1000)))</f>
        <v>0</v>
      </c>
      <c r="M78" s="462">
        <v>4000</v>
      </c>
      <c r="N78" s="333"/>
      <c r="O78" s="333">
        <v>0</v>
      </c>
      <c r="P78" s="462">
        <v>4000</v>
      </c>
      <c r="Q78" s="333"/>
      <c r="R78" s="463">
        <f>IF(P78=0,0,IF(Q78=0,0,PRODUCT(P78,Q78/1000)))</f>
        <v>0</v>
      </c>
      <c r="T78" s="341"/>
    </row>
    <row r="79" spans="1:20" ht="15.75">
      <c r="A79" s="429">
        <v>13</v>
      </c>
      <c r="B79" s="345" t="s">
        <v>4</v>
      </c>
      <c r="C79" s="344">
        <v>1</v>
      </c>
      <c r="D79" s="333"/>
      <c r="E79" s="333"/>
      <c r="F79" s="333">
        <v>0</v>
      </c>
      <c r="G79" s="333"/>
      <c r="H79" s="333"/>
      <c r="I79" s="333">
        <v>0</v>
      </c>
      <c r="J79" s="333"/>
      <c r="K79" s="333"/>
      <c r="L79" s="333">
        <v>0</v>
      </c>
      <c r="M79" s="333"/>
      <c r="N79" s="333"/>
      <c r="O79" s="333">
        <v>0</v>
      </c>
      <c r="P79" s="333"/>
      <c r="Q79" s="333"/>
      <c r="R79" s="463">
        <v>0</v>
      </c>
      <c r="T79" s="341"/>
    </row>
    <row r="80" spans="1:20" ht="15.75">
      <c r="A80" s="429">
        <v>14</v>
      </c>
      <c r="B80" s="345" t="s">
        <v>5</v>
      </c>
      <c r="C80" s="344">
        <v>1</v>
      </c>
      <c r="D80" s="333"/>
      <c r="E80" s="333"/>
      <c r="F80" s="333">
        <v>0</v>
      </c>
      <c r="G80" s="333"/>
      <c r="H80" s="333"/>
      <c r="I80" s="333">
        <v>0</v>
      </c>
      <c r="J80" s="333"/>
      <c r="K80" s="333"/>
      <c r="L80" s="333">
        <v>0</v>
      </c>
      <c r="M80" s="333"/>
      <c r="N80" s="333"/>
      <c r="O80" s="333">
        <v>0</v>
      </c>
      <c r="P80" s="333"/>
      <c r="Q80" s="333"/>
      <c r="R80" s="463">
        <v>0</v>
      </c>
      <c r="T80" s="341"/>
    </row>
    <row r="81" spans="1:20" ht="15.75">
      <c r="A81" s="429">
        <v>15</v>
      </c>
      <c r="B81" s="345" t="s">
        <v>6</v>
      </c>
      <c r="C81" s="344">
        <v>1</v>
      </c>
      <c r="D81" s="333"/>
      <c r="E81" s="333"/>
      <c r="F81" s="333">
        <v>60</v>
      </c>
      <c r="G81" s="333"/>
      <c r="H81" s="333"/>
      <c r="I81" s="333">
        <v>0</v>
      </c>
      <c r="J81" s="333"/>
      <c r="K81" s="333"/>
      <c r="L81" s="333">
        <v>0</v>
      </c>
      <c r="M81" s="333"/>
      <c r="N81" s="333"/>
      <c r="O81" s="333">
        <v>0</v>
      </c>
      <c r="P81" s="333"/>
      <c r="Q81" s="333"/>
      <c r="R81" s="463">
        <v>0</v>
      </c>
      <c r="T81" s="341"/>
    </row>
    <row r="82" spans="1:20" ht="15.75">
      <c r="A82" s="429">
        <v>16</v>
      </c>
      <c r="B82" s="345" t="s">
        <v>7</v>
      </c>
      <c r="C82" s="344">
        <v>1</v>
      </c>
      <c r="D82" s="333"/>
      <c r="E82" s="333"/>
      <c r="F82" s="333">
        <v>0</v>
      </c>
      <c r="G82" s="333"/>
      <c r="H82" s="333"/>
      <c r="I82" s="333">
        <v>0</v>
      </c>
      <c r="J82" s="333"/>
      <c r="K82" s="333"/>
      <c r="L82" s="333">
        <v>0</v>
      </c>
      <c r="M82" s="333"/>
      <c r="N82" s="333"/>
      <c r="O82" s="333">
        <v>0</v>
      </c>
      <c r="P82" s="333"/>
      <c r="Q82" s="333"/>
      <c r="R82" s="463">
        <v>0</v>
      </c>
      <c r="T82" s="341"/>
    </row>
    <row r="83" spans="1:20" ht="15.75">
      <c r="A83" s="429">
        <v>17</v>
      </c>
      <c r="B83" s="345" t="s">
        <v>173</v>
      </c>
      <c r="C83" s="344">
        <v>1</v>
      </c>
      <c r="D83" s="333"/>
      <c r="E83" s="333"/>
      <c r="F83" s="333">
        <v>1149</v>
      </c>
      <c r="G83" s="333"/>
      <c r="H83" s="333"/>
      <c r="I83" s="333">
        <v>0</v>
      </c>
      <c r="J83" s="333"/>
      <c r="K83" s="333"/>
      <c r="L83" s="333">
        <v>0</v>
      </c>
      <c r="M83" s="333"/>
      <c r="N83" s="333"/>
      <c r="O83" s="333">
        <v>0</v>
      </c>
      <c r="P83" s="333"/>
      <c r="Q83" s="333"/>
      <c r="R83" s="463">
        <v>0</v>
      </c>
      <c r="T83" s="341"/>
    </row>
    <row r="84" spans="1:20" ht="15.75">
      <c r="A84" s="429">
        <v>18</v>
      </c>
      <c r="B84" s="450" t="s">
        <v>438</v>
      </c>
      <c r="C84" s="1036">
        <v>1</v>
      </c>
      <c r="D84" s="327"/>
      <c r="E84" s="327"/>
      <c r="F84" s="327">
        <v>0</v>
      </c>
      <c r="G84" s="327"/>
      <c r="H84" s="327"/>
      <c r="I84" s="327">
        <v>161</v>
      </c>
      <c r="J84" s="327"/>
      <c r="K84" s="327"/>
      <c r="L84" s="327">
        <v>114</v>
      </c>
      <c r="M84" s="327"/>
      <c r="N84" s="327"/>
      <c r="O84" s="327"/>
      <c r="P84" s="327"/>
      <c r="Q84" s="327"/>
      <c r="R84" s="425"/>
      <c r="T84" s="341"/>
    </row>
    <row r="85" spans="1:20" ht="15.75">
      <c r="A85" s="429">
        <v>19</v>
      </c>
      <c r="B85" s="450" t="s">
        <v>553</v>
      </c>
      <c r="C85" s="349"/>
      <c r="D85" s="327"/>
      <c r="E85" s="327"/>
      <c r="F85" s="327"/>
      <c r="G85" s="327"/>
      <c r="H85" s="327"/>
      <c r="I85" s="1035">
        <v>135966</v>
      </c>
      <c r="J85" s="327"/>
      <c r="K85" s="327"/>
      <c r="L85" s="327">
        <v>96958</v>
      </c>
      <c r="M85" s="327"/>
      <c r="N85" s="327"/>
      <c r="O85" s="327"/>
      <c r="P85" s="327"/>
      <c r="Q85" s="327"/>
      <c r="R85" s="425"/>
      <c r="T85" s="341"/>
    </row>
    <row r="86" spans="1:20" ht="15.75">
      <c r="A86" s="429">
        <v>20</v>
      </c>
      <c r="B86" s="450" t="s">
        <v>564</v>
      </c>
      <c r="C86" s="349"/>
      <c r="D86" s="327"/>
      <c r="E86" s="327"/>
      <c r="F86" s="327"/>
      <c r="G86" s="327"/>
      <c r="H86" s="327"/>
      <c r="I86" s="327">
        <v>5647</v>
      </c>
      <c r="J86" s="327"/>
      <c r="K86" s="327"/>
      <c r="L86" s="327">
        <v>24217</v>
      </c>
      <c r="M86" s="327"/>
      <c r="N86" s="327"/>
      <c r="O86" s="327"/>
      <c r="P86" s="327"/>
      <c r="Q86" s="327"/>
      <c r="R86" s="425"/>
      <c r="T86" s="341"/>
    </row>
    <row r="87" spans="1:20" ht="15.75">
      <c r="A87" s="429">
        <v>21</v>
      </c>
      <c r="B87" s="450" t="s">
        <v>565</v>
      </c>
      <c r="C87" s="349"/>
      <c r="D87" s="327"/>
      <c r="E87" s="327"/>
      <c r="F87" s="327"/>
      <c r="G87" s="327"/>
      <c r="H87" s="327"/>
      <c r="I87" s="327"/>
      <c r="J87" s="327"/>
      <c r="K87" s="327"/>
      <c r="L87" s="327">
        <v>1353</v>
      </c>
      <c r="M87" s="327"/>
      <c r="N87" s="327"/>
      <c r="O87" s="327"/>
      <c r="P87" s="327"/>
      <c r="Q87" s="327"/>
      <c r="R87" s="425"/>
      <c r="T87" s="341"/>
    </row>
    <row r="88" spans="1:20" ht="15.75">
      <c r="A88" s="429">
        <v>22</v>
      </c>
      <c r="B88" s="450"/>
      <c r="C88" s="349"/>
      <c r="D88" s="327"/>
      <c r="E88" s="327"/>
      <c r="F88" s="327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425"/>
      <c r="T88" s="341"/>
    </row>
    <row r="89" spans="1:20" ht="16.5" thickBot="1">
      <c r="A89" s="431"/>
      <c r="B89" s="432" t="s">
        <v>8</v>
      </c>
      <c r="C89" s="433"/>
      <c r="D89" s="434"/>
      <c r="E89" s="434">
        <f t="shared" ref="E89" si="27">SUM(E5,E6,E7,E17,E29,E41,E53,E71,E72,E73,E77,E79,E80,E81,E82,E83,E84,E85,E86,E87,E88)</f>
        <v>9039.6</v>
      </c>
      <c r="F89" s="434">
        <f>SUM(F5,F6,F7,F17,F29,F41,F53,F71,F72,F73,F77,F78,F79,F80,F81,F82,F83,F84,F85,F86,F87,F88)</f>
        <v>122248.175</v>
      </c>
      <c r="G89" s="434"/>
      <c r="H89" s="434">
        <f t="shared" ref="H89" si="28">SUM(H5,H6,H7,H17,H29,H41,H53,H71,H72,H73,H77,H79,H80,H81,H82,H83,H84,H85,H86,H87,H88)</f>
        <v>16060</v>
      </c>
      <c r="I89" s="434">
        <f>SUM(I5,I6,I7,I17,I29,I41,I53,I71,I72,I73,I77,I78,I79,I80,I81,I82,I83,I84,I85,I86,I87,I88)</f>
        <v>262395.8</v>
      </c>
      <c r="J89" s="434"/>
      <c r="K89" s="434">
        <f>SUM(K5,K6,K7,K17,K29,K41,K53,K71,K72,K73,K77,K79,K80,K81,K82,K83,K84,K85,K86,K87,K88)</f>
        <v>12451.029999999999</v>
      </c>
      <c r="L89" s="434">
        <f>SUM(L5,L6,L7,L17,L29,L41,L53,L71,L72,L73,L77,L78,L79,L80,L81,L82,L83,L84,L85,L86,L87,L88)</f>
        <v>274546.79399999999</v>
      </c>
      <c r="M89" s="434"/>
      <c r="N89" s="434">
        <f t="shared" ref="N89" si="29">SUM(N5,N6,N7,N17,N29,N41,N53,N71,N72,N73,N77,N79,N80,N81,N82,N83,N84,N85,N86,N87,N88)</f>
        <v>0</v>
      </c>
      <c r="O89" s="434">
        <f>SUM(O5,O6,O7,O17,O29,O41,O53,O71,O72,O73,O77,O78,O79,O80,O81,O82,O83,O84,O85,O86,O87,O88)</f>
        <v>0</v>
      </c>
      <c r="P89" s="434"/>
      <c r="Q89" s="434">
        <f t="shared" ref="Q89" si="30">SUM(Q5,Q6,Q7,Q17,Q29,Q41,Q53,Q71,Q72,Q73,Q77,Q79,Q80,Q81,Q82,Q83,Q84,Q85,Q86,Q87,Q88)</f>
        <v>0</v>
      </c>
      <c r="R89" s="435">
        <f>SUM(R5,R6,R7,R17,R29,R41,R53,R71,R72,R73,R77,R78,R79,R80,R81,R82,R83,R84,R85,R86,R87,R88)</f>
        <v>0</v>
      </c>
    </row>
    <row r="90" spans="1:20" ht="7.5" customHeight="1">
      <c r="A90" s="458"/>
      <c r="B90" s="455"/>
      <c r="C90" s="456"/>
      <c r="D90" s="457"/>
      <c r="E90" s="457"/>
      <c r="F90" s="457"/>
      <c r="G90" s="457"/>
      <c r="H90" s="457"/>
      <c r="I90" s="457"/>
      <c r="J90" s="457"/>
      <c r="K90" s="457"/>
      <c r="L90" s="457"/>
      <c r="M90" s="457"/>
      <c r="N90" s="457"/>
      <c r="O90" s="457"/>
      <c r="P90" s="457"/>
      <c r="Q90" s="457"/>
      <c r="R90" s="457"/>
    </row>
    <row r="91" spans="1:20" ht="14.25" customHeight="1">
      <c r="B91" s="1376" t="s">
        <v>105</v>
      </c>
      <c r="C91" s="117" t="s">
        <v>103</v>
      </c>
      <c r="D91" s="118"/>
      <c r="E91" s="452"/>
      <c r="F91" s="452"/>
      <c r="G91" s="119"/>
      <c r="H91" s="454"/>
      <c r="I91" s="1382" t="s">
        <v>182</v>
      </c>
      <c r="J91" s="1382"/>
      <c r="K91" s="1383"/>
      <c r="L91" s="117" t="s">
        <v>103</v>
      </c>
      <c r="M91" s="118"/>
      <c r="N91" s="452"/>
      <c r="O91" s="66"/>
      <c r="Q91" s="457"/>
      <c r="R91" s="457"/>
    </row>
    <row r="92" spans="1:20" ht="12.75" customHeight="1">
      <c r="B92" s="1377"/>
      <c r="C92" s="117" t="s">
        <v>181</v>
      </c>
      <c r="D92" s="466"/>
      <c r="E92" s="452"/>
      <c r="F92" s="452"/>
      <c r="G92" s="119"/>
      <c r="H92" s="454"/>
      <c r="I92" s="1382"/>
      <c r="J92" s="1382"/>
      <c r="K92" s="1383"/>
      <c r="L92" s="117" t="s">
        <v>181</v>
      </c>
      <c r="M92" s="118"/>
      <c r="N92" s="452"/>
      <c r="O92" s="66"/>
    </row>
    <row r="93" spans="1:20" ht="14.25" customHeight="1">
      <c r="B93" s="1378"/>
      <c r="C93" s="117" t="s">
        <v>104</v>
      </c>
      <c r="D93" s="120"/>
      <c r="E93" s="453"/>
      <c r="F93" s="453"/>
      <c r="G93" s="121"/>
      <c r="H93" s="454"/>
      <c r="I93" s="1382"/>
      <c r="J93" s="1382"/>
      <c r="K93" s="1383"/>
      <c r="L93" s="117" t="s">
        <v>104</v>
      </c>
      <c r="M93" s="118"/>
      <c r="N93" s="452"/>
      <c r="O93" s="66"/>
    </row>
    <row r="94" spans="1:20">
      <c r="L94" s="341"/>
      <c r="O94" s="341"/>
    </row>
    <row r="95" spans="1:20">
      <c r="B95" s="217" t="s">
        <v>449</v>
      </c>
      <c r="I95" s="341"/>
      <c r="L95" s="341"/>
      <c r="O95" s="341"/>
    </row>
    <row r="98" spans="8:12">
      <c r="H98" s="341"/>
    </row>
    <row r="99" spans="8:12">
      <c r="K99" s="341"/>
    </row>
    <row r="100" spans="8:12">
      <c r="I100" s="341"/>
    </row>
    <row r="101" spans="8:12">
      <c r="L101" s="341"/>
    </row>
    <row r="113" spans="9:9">
      <c r="I113" s="341"/>
    </row>
  </sheetData>
  <sheetProtection password="CA09" sheet="1" objects="1" scenarios="1"/>
  <protectedRanges>
    <protectedRange sqref="D92:G93 M91:O93 E91:G91" name="Range17"/>
    <protectedRange sqref="B84:B88" name="Range16"/>
    <protectedRange sqref="D83:R88 C5:C88" name="Range3"/>
    <protectedRange sqref="C42:C52 C30:C40 C5:C28 C54:C70" name="Range4"/>
    <protectedRange sqref="F5:R6 D5:E7" name="Range1"/>
    <protectedRange sqref="F7:R7" name="Range1_7"/>
    <protectedRange sqref="E9:E11 K9:K16 N9:N16 Q9:Q16" name="Range1_8"/>
    <protectedRange sqref="G16:H16 E12 D13:E16 D9:D12 J9:J16 M9:M16 P9:P16" name="Range1_1_1"/>
    <protectedRange sqref="D49:D52 E43:E52 K43:K52 J50:J52 G26:G28 D25:D28 E19:E28 P27:Q28 J26:J28 M26:M28 P26 G38:G40 D37:D40 E31:E40 J38:J40 H19:H28 H32:H40 K19:K28 N19:N28 Q19:Q26 M38:M40 P38:P40 N43:N52 M50:M52 Q43:Q52 P50:P52 N32:N40 K32:K40 Q32:Q40" name="Range1_9"/>
    <protectedRange sqref="J43:J49 D43:D48 D19:D24 D31:D36 J31:J37 K31 G19:G25 G31:G37 H31 J19:J25 M19:M25 P19:P25 M31:M37 N31 P31:P37 Q31 M43:M49 P43:P49" name="Range1_2_1"/>
    <protectedRange sqref="D57:E70 M57 P57 P58:Q70 M58:N70 J57:J63 K55:K70" name="Range1_10"/>
    <protectedRange sqref="D55:D56 M55:M56 P55:P56 J55:J56" name="Range1_3_1"/>
    <protectedRange sqref="E55:E56" name="Range1_5_1"/>
    <protectedRange sqref="Q55:Q57 N55:N57" name="Range1_6_1"/>
    <protectedRange sqref="D72:H73 J72:R73" name="Range1_11"/>
    <protectedRange sqref="D78:R82" name="Range1_12"/>
    <protectedRange sqref="E75:E76 K75:K76 N75:N76 Q75:Q76 H75:H76" name="Range15"/>
    <protectedRange sqref="D91" name="Range5"/>
    <protectedRange sqref="G9:G11 H9:H15" name="Range1_8_1"/>
    <protectedRange sqref="G12:G15" name="Range1_1_1_1"/>
    <protectedRange sqref="H43:H52 G50:G52" name="Range1_9_1"/>
    <protectedRange sqref="G43:G49" name="Range1_2_1_1"/>
    <protectedRange sqref="G58:H70 J64:J70" name="Range1_10_1"/>
    <protectedRange sqref="G55:G57" name="Range1_3_1_1"/>
    <protectedRange sqref="H55:H57" name="Range1_6_1_1"/>
    <protectedRange sqref="I72:I73" name="Range1_11_1"/>
  </protectedRanges>
  <mergeCells count="3">
    <mergeCell ref="B91:B93"/>
    <mergeCell ref="C2:C4"/>
    <mergeCell ref="I91:K93"/>
  </mergeCells>
  <phoneticPr fontId="23" type="noConversion"/>
  <pageMargins left="0.27559055118110237" right="0.19685039370078741" top="0.23622047244094491" bottom="0.39370078740157483" header="0.23622047244094491" footer="0.19685039370078741"/>
  <pageSetup paperSize="9" scale="90" orientation="landscape" r:id="rId1"/>
  <headerFooter alignWithMargins="0">
    <oddFooter xml:space="preserve">&amp;L&amp;F&amp;C&amp;D&amp;RFN </oddFooter>
  </headerFooter>
  <rowBreaks count="1" manualBreakCount="1">
    <brk id="5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R53"/>
  <sheetViews>
    <sheetView topLeftCell="A28" workbookViewId="0">
      <selection activeCell="Q12" sqref="Q12"/>
    </sheetView>
  </sheetViews>
  <sheetFormatPr defaultColWidth="7.85546875" defaultRowHeight="11.25"/>
  <cols>
    <col min="1" max="1" width="6" style="68" customWidth="1"/>
    <col min="2" max="2" width="2.7109375" style="68" customWidth="1"/>
    <col min="3" max="3" width="5" style="68" customWidth="1"/>
    <col min="4" max="4" width="1.140625" style="68" customWidth="1"/>
    <col min="5" max="5" width="2.140625" style="68" customWidth="1"/>
    <col min="6" max="6" width="33.5703125" style="68" customWidth="1"/>
    <col min="7" max="7" width="9.42578125" style="68" customWidth="1"/>
    <col min="8" max="9" width="7.85546875" style="68" customWidth="1"/>
    <col min="10" max="10" width="7" style="68" customWidth="1"/>
    <col min="11" max="11" width="8.140625" style="68" customWidth="1"/>
    <col min="12" max="12" width="8.28515625" style="68" customWidth="1"/>
    <col min="13" max="13" width="9.85546875" style="68" customWidth="1"/>
    <col min="14" max="14" width="10.42578125" style="68" customWidth="1"/>
    <col min="15" max="15" width="8.7109375" style="68" customWidth="1"/>
    <col min="16" max="16" width="7.85546875" style="68" customWidth="1"/>
    <col min="17" max="21" width="7.85546875" style="68"/>
    <col min="22" max="22" width="7.85546875" style="68" customWidth="1"/>
    <col min="23" max="16384" width="7.85546875" style="68"/>
  </cols>
  <sheetData>
    <row r="1" spans="1:122" ht="13.5" thickBot="1">
      <c r="A1" s="153" t="s">
        <v>179</v>
      </c>
    </row>
    <row r="2" spans="1:122" s="54" customFormat="1" ht="13.5" thickTop="1">
      <c r="A2" s="1384" t="s">
        <v>180</v>
      </c>
      <c r="B2" s="1385"/>
      <c r="C2" s="1385"/>
      <c r="D2" s="1385"/>
      <c r="E2" s="1385"/>
      <c r="F2" s="1385"/>
      <c r="G2" s="90"/>
      <c r="H2" s="90"/>
      <c r="I2" s="90"/>
      <c r="J2" s="90"/>
      <c r="K2" s="90"/>
      <c r="L2" s="91"/>
      <c r="M2" s="91"/>
      <c r="N2" s="91"/>
      <c r="O2" s="91"/>
      <c r="P2" s="92"/>
    </row>
    <row r="3" spans="1:122" s="57" customFormat="1" ht="13.5">
      <c r="A3" s="89"/>
      <c r="B3" s="55"/>
      <c r="C3" s="55"/>
      <c r="D3" s="55"/>
      <c r="E3" s="55"/>
      <c r="F3" s="55"/>
      <c r="G3" s="56"/>
      <c r="H3" s="55"/>
      <c r="I3" s="55"/>
      <c r="J3" s="55"/>
      <c r="K3" s="55"/>
      <c r="L3" s="55"/>
      <c r="M3" s="55"/>
      <c r="N3" s="26" t="str">
        <f>CONCATENATE("PBA"," ",VALUE('Te dhena fillesat 2020'!D$4))</f>
        <v>PBA 2020</v>
      </c>
      <c r="O3" s="29"/>
      <c r="P3" s="95"/>
    </row>
    <row r="4" spans="1:122" s="57" customFormat="1" ht="11.25" customHeight="1">
      <c r="A4" s="89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26" t="str">
        <f>CONCATENATE("Viti"," ",VALUE('Te dhena fillesat 2020'!D$4))</f>
        <v>Viti 2020</v>
      </c>
      <c r="O4" s="56"/>
      <c r="P4" s="95"/>
    </row>
    <row r="5" spans="1:122" s="62" customFormat="1" ht="12" customHeight="1">
      <c r="A5" s="93"/>
      <c r="B5" s="58"/>
      <c r="C5" s="58"/>
      <c r="D5" s="58"/>
      <c r="E5" s="59"/>
      <c r="F5" s="60"/>
      <c r="G5" s="61" t="s">
        <v>39</v>
      </c>
      <c r="H5" s="1386" t="s">
        <v>48</v>
      </c>
      <c r="I5" s="1386"/>
      <c r="J5" s="1386"/>
      <c r="K5" s="1387"/>
      <c r="L5" s="58"/>
      <c r="M5" s="58"/>
      <c r="N5" s="1154" t="s">
        <v>166</v>
      </c>
      <c r="O5" s="56"/>
      <c r="P5" s="95"/>
    </row>
    <row r="6" spans="1:122" s="57" customFormat="1" ht="12" customHeight="1">
      <c r="A6" s="94"/>
      <c r="B6" s="56"/>
      <c r="C6" s="56"/>
      <c r="D6" s="56"/>
      <c r="E6" s="64" t="s">
        <v>164</v>
      </c>
      <c r="F6" s="65"/>
      <c r="G6" s="235" t="str">
        <f>CONCATENATE('Te dhena fillesat 2020'!$C$7)</f>
        <v>10111136</v>
      </c>
      <c r="H6" s="1166" t="str">
        <f>CONCATENATE('Te dhena fillesat 2020'!$D$7)</f>
        <v xml:space="preserve">Universiteti"Ismail Qemali"Vlore </v>
      </c>
      <c r="I6" s="65"/>
      <c r="J6" s="65"/>
      <c r="K6" s="66"/>
      <c r="L6" s="56"/>
      <c r="M6" s="56"/>
      <c r="N6" s="1153"/>
      <c r="O6" s="56"/>
      <c r="P6" s="95"/>
    </row>
    <row r="7" spans="1:122" s="57" customFormat="1" ht="12" thickBot="1">
      <c r="A7" s="96"/>
      <c r="B7" s="97"/>
      <c r="C7" s="97"/>
      <c r="D7" s="97"/>
      <c r="E7" s="98"/>
      <c r="F7" s="97"/>
      <c r="G7" s="110"/>
      <c r="H7" s="108"/>
      <c r="I7" s="108"/>
      <c r="J7" s="108"/>
      <c r="K7" s="109"/>
      <c r="L7" s="97"/>
      <c r="M7" s="97"/>
      <c r="N7" s="97"/>
      <c r="O7" s="97"/>
      <c r="P7" s="99"/>
    </row>
    <row r="8" spans="1:122" ht="8.25" customHeight="1" thickTop="1" thickBot="1">
      <c r="A8" s="63"/>
      <c r="B8" s="56"/>
      <c r="C8" s="56"/>
      <c r="D8" s="56"/>
      <c r="E8" s="56"/>
      <c r="F8" s="56"/>
      <c r="G8" s="56"/>
      <c r="H8" s="56"/>
      <c r="I8" s="56"/>
      <c r="K8" s="56"/>
      <c r="L8" s="56"/>
      <c r="M8" s="56"/>
      <c r="N8" s="56" t="s">
        <v>158</v>
      </c>
      <c r="O8" s="56"/>
      <c r="P8" s="67"/>
    </row>
    <row r="9" spans="1:122" s="69" customFormat="1">
      <c r="A9" s="133"/>
      <c r="B9" s="1294"/>
      <c r="C9" s="1294"/>
      <c r="D9" s="1294"/>
      <c r="E9" s="1294"/>
      <c r="F9" s="1294"/>
      <c r="G9" s="1295">
        <v>600</v>
      </c>
      <c r="H9" s="1295">
        <v>601</v>
      </c>
      <c r="I9" s="1295">
        <v>602</v>
      </c>
      <c r="J9" s="1295">
        <v>603</v>
      </c>
      <c r="K9" s="1295">
        <v>604</v>
      </c>
      <c r="L9" s="1295" t="s">
        <v>35</v>
      </c>
      <c r="M9" s="1295" t="s">
        <v>73</v>
      </c>
      <c r="N9" s="1295" t="s">
        <v>36</v>
      </c>
      <c r="O9" s="1295">
        <v>231</v>
      </c>
      <c r="P9" s="1296" t="s">
        <v>49</v>
      </c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</row>
    <row r="10" spans="1:122" s="72" customFormat="1" ht="37.5" customHeight="1">
      <c r="A10" s="1297" t="s">
        <v>47</v>
      </c>
      <c r="B10" s="1165"/>
      <c r="C10" s="1165" t="s">
        <v>50</v>
      </c>
      <c r="D10" s="1165"/>
      <c r="E10" s="1165" t="s">
        <v>51</v>
      </c>
      <c r="F10" s="1165"/>
      <c r="G10" s="1164" t="s">
        <v>52</v>
      </c>
      <c r="H10" s="1164" t="s">
        <v>53</v>
      </c>
      <c r="I10" s="1164" t="s">
        <v>54</v>
      </c>
      <c r="J10" s="1164" t="s">
        <v>55</v>
      </c>
      <c r="K10" s="70" t="s">
        <v>56</v>
      </c>
      <c r="L10" s="1164" t="s">
        <v>57</v>
      </c>
      <c r="M10" s="70" t="s">
        <v>74</v>
      </c>
      <c r="N10" s="1164" t="s">
        <v>58</v>
      </c>
      <c r="O10" s="1164" t="s">
        <v>59</v>
      </c>
      <c r="P10" s="1298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</row>
    <row r="11" spans="1:122" s="69" customFormat="1" ht="14.25" customHeight="1">
      <c r="A11" s="1299"/>
      <c r="B11" s="55" t="s">
        <v>610</v>
      </c>
      <c r="C11" s="55"/>
      <c r="D11" s="1261"/>
      <c r="E11" s="1261"/>
      <c r="F11" s="1261"/>
      <c r="G11" s="1262">
        <f>G12+G18+G24+G30+G43+G36</f>
        <v>387369</v>
      </c>
      <c r="H11" s="1262">
        <f t="shared" ref="H11:O11" si="0">H12+H18+H24+H30+H43+H36</f>
        <v>56113</v>
      </c>
      <c r="I11" s="1262">
        <f t="shared" si="0"/>
        <v>119389</v>
      </c>
      <c r="J11" s="1262">
        <f t="shared" si="0"/>
        <v>0</v>
      </c>
      <c r="K11" s="1262">
        <f t="shared" si="0"/>
        <v>0</v>
      </c>
      <c r="L11" s="1262">
        <f t="shared" si="0"/>
        <v>500</v>
      </c>
      <c r="M11" s="1324">
        <f t="shared" si="0"/>
        <v>28706</v>
      </c>
      <c r="N11" s="1323">
        <f t="shared" si="0"/>
        <v>4013</v>
      </c>
      <c r="O11" s="1262">
        <f t="shared" si="0"/>
        <v>153652</v>
      </c>
      <c r="P11" s="1300">
        <f>SUM(G11:O11)</f>
        <v>749742</v>
      </c>
      <c r="Q11" s="69">
        <v>749742</v>
      </c>
    </row>
    <row r="12" spans="1:122" s="69" customFormat="1" ht="12.75" customHeight="1">
      <c r="A12" s="1301"/>
      <c r="B12" s="214"/>
      <c r="C12" s="214">
        <v>1</v>
      </c>
      <c r="D12" s="214" t="s">
        <v>609</v>
      </c>
      <c r="E12" s="1281"/>
      <c r="F12" s="214"/>
      <c r="G12" s="1155">
        <f>SUM(G13:G17)</f>
        <v>0</v>
      </c>
      <c r="H12" s="1269">
        <f t="shared" ref="H12:M12" si="1">SUM(H13:H17)</f>
        <v>0</v>
      </c>
      <c r="I12" s="1269">
        <f t="shared" si="1"/>
        <v>0</v>
      </c>
      <c r="J12" s="1269">
        <f t="shared" si="1"/>
        <v>0</v>
      </c>
      <c r="K12" s="1155">
        <f t="shared" si="1"/>
        <v>0</v>
      </c>
      <c r="L12" s="1155">
        <f t="shared" si="1"/>
        <v>0</v>
      </c>
      <c r="M12" s="1155">
        <f t="shared" si="1"/>
        <v>0</v>
      </c>
      <c r="N12" s="1269">
        <f>SUM(N13:N17)</f>
        <v>0</v>
      </c>
      <c r="O12" s="1155">
        <f>SUM(O13:O17)</f>
        <v>0</v>
      </c>
      <c r="P12" s="1302">
        <f t="shared" ref="P12:P47" si="2">SUM(G12:O12)</f>
        <v>0</v>
      </c>
    </row>
    <row r="13" spans="1:122">
      <c r="A13" s="1303"/>
      <c r="B13" s="1251"/>
      <c r="C13" s="1251"/>
      <c r="D13" s="1251"/>
      <c r="E13" s="1282">
        <v>1</v>
      </c>
      <c r="F13" s="1251" t="s">
        <v>62</v>
      </c>
      <c r="G13" s="1252"/>
      <c r="H13" s="1157"/>
      <c r="I13" s="1268"/>
      <c r="J13" s="1268"/>
      <c r="K13" s="1252"/>
      <c r="L13" s="1252"/>
      <c r="M13" s="1252"/>
      <c r="N13" s="1268"/>
      <c r="O13" s="1252"/>
      <c r="P13" s="1304">
        <f>SUM(G13:O13)</f>
        <v>0</v>
      </c>
      <c r="Q13" s="68">
        <f>P11-Q11</f>
        <v>0</v>
      </c>
    </row>
    <row r="14" spans="1:122">
      <c r="A14" s="63"/>
      <c r="B14" s="56"/>
      <c r="C14" s="56"/>
      <c r="D14" s="56"/>
      <c r="E14" s="1283">
        <v>2</v>
      </c>
      <c r="F14" s="56" t="s">
        <v>63</v>
      </c>
      <c r="G14" s="1287"/>
      <c r="H14" s="1257"/>
      <c r="I14" s="1258"/>
      <c r="J14" s="1153"/>
      <c r="K14" s="1287"/>
      <c r="L14" s="1287"/>
      <c r="M14" s="1287"/>
      <c r="N14" s="1153"/>
      <c r="O14" s="1287"/>
      <c r="P14" s="1304">
        <f t="shared" si="2"/>
        <v>0</v>
      </c>
    </row>
    <row r="15" spans="1:122">
      <c r="A15" s="1305"/>
      <c r="B15" s="74"/>
      <c r="C15" s="74"/>
      <c r="D15" s="74"/>
      <c r="E15" s="1284">
        <v>3</v>
      </c>
      <c r="F15" s="74" t="s">
        <v>64</v>
      </c>
      <c r="G15" s="1157"/>
      <c r="H15" s="1157"/>
      <c r="I15" s="1158"/>
      <c r="J15" s="1270"/>
      <c r="K15" s="1157"/>
      <c r="L15" s="1157"/>
      <c r="M15" s="1157"/>
      <c r="N15" s="1270"/>
      <c r="O15" s="1157"/>
      <c r="P15" s="1304">
        <f t="shared" si="2"/>
        <v>0</v>
      </c>
    </row>
    <row r="16" spans="1:122" ht="14.25" customHeight="1">
      <c r="A16" s="1305"/>
      <c r="B16" s="74"/>
      <c r="C16" s="74"/>
      <c r="D16" s="74"/>
      <c r="E16" s="1284">
        <v>4</v>
      </c>
      <c r="F16" s="74" t="s">
        <v>65</v>
      </c>
      <c r="G16" s="1157"/>
      <c r="H16" s="1157"/>
      <c r="I16" s="1158"/>
      <c r="J16" s="1270"/>
      <c r="K16" s="1157"/>
      <c r="L16" s="1157"/>
      <c r="M16" s="1157"/>
      <c r="N16" s="1270"/>
      <c r="O16" s="1157"/>
      <c r="P16" s="1304">
        <f t="shared" si="2"/>
        <v>0</v>
      </c>
    </row>
    <row r="17" spans="1:17">
      <c r="A17" s="1305"/>
      <c r="B17" s="74"/>
      <c r="C17" s="74"/>
      <c r="D17" s="74"/>
      <c r="E17" s="1284">
        <v>5</v>
      </c>
      <c r="F17" s="74" t="s">
        <v>66</v>
      </c>
      <c r="G17" s="1157"/>
      <c r="H17" s="1157"/>
      <c r="I17" s="1158"/>
      <c r="J17" s="1270"/>
      <c r="K17" s="1157"/>
      <c r="L17" s="1157"/>
      <c r="M17" s="1157"/>
      <c r="N17" s="1270"/>
      <c r="O17" s="1157"/>
      <c r="P17" s="1306">
        <f t="shared" si="2"/>
        <v>0</v>
      </c>
    </row>
    <row r="18" spans="1:17" s="69" customFormat="1" ht="12" customHeight="1">
      <c r="A18" s="1301"/>
      <c r="B18" s="214"/>
      <c r="C18" s="214">
        <v>2</v>
      </c>
      <c r="D18" s="214" t="s">
        <v>608</v>
      </c>
      <c r="E18" s="1281"/>
      <c r="F18" s="214"/>
      <c r="G18" s="1155">
        <f t="shared" ref="G18:M18" si="3">SUM(G19:G23)</f>
        <v>0</v>
      </c>
      <c r="H18" s="1155">
        <f t="shared" si="3"/>
        <v>0</v>
      </c>
      <c r="I18" s="1156">
        <f t="shared" si="3"/>
        <v>0</v>
      </c>
      <c r="J18" s="1269">
        <f t="shared" si="3"/>
        <v>0</v>
      </c>
      <c r="K18" s="1155">
        <f t="shared" si="3"/>
        <v>0</v>
      </c>
      <c r="L18" s="1155">
        <f t="shared" si="3"/>
        <v>0</v>
      </c>
      <c r="M18" s="1155">
        <f t="shared" si="3"/>
        <v>0</v>
      </c>
      <c r="N18" s="1269">
        <f>SUM(N19:N23)</f>
        <v>0</v>
      </c>
      <c r="O18" s="1155">
        <f>SUM(O19:O23)</f>
        <v>0</v>
      </c>
      <c r="P18" s="1302">
        <f t="shared" si="2"/>
        <v>0</v>
      </c>
    </row>
    <row r="19" spans="1:17">
      <c r="A19" s="1305"/>
      <c r="B19" s="74"/>
      <c r="C19" s="74"/>
      <c r="D19" s="74"/>
      <c r="E19" s="1284">
        <v>1</v>
      </c>
      <c r="F19" s="74" t="s">
        <v>62</v>
      </c>
      <c r="G19" s="1157"/>
      <c r="H19" s="1157"/>
      <c r="I19" s="1158"/>
      <c r="J19" s="1270"/>
      <c r="K19" s="1157"/>
      <c r="L19" s="1157"/>
      <c r="M19" s="1157"/>
      <c r="N19" s="1270"/>
      <c r="O19" s="1157"/>
      <c r="P19" s="1304">
        <f t="shared" si="2"/>
        <v>0</v>
      </c>
    </row>
    <row r="20" spans="1:17">
      <c r="A20" s="1305"/>
      <c r="B20" s="74"/>
      <c r="C20" s="74"/>
      <c r="D20" s="74"/>
      <c r="E20" s="1284">
        <v>2</v>
      </c>
      <c r="F20" s="74" t="s">
        <v>63</v>
      </c>
      <c r="G20" s="1157"/>
      <c r="H20" s="1157"/>
      <c r="I20" s="1158"/>
      <c r="J20" s="1270"/>
      <c r="K20" s="1157"/>
      <c r="L20" s="1157"/>
      <c r="M20" s="1157"/>
      <c r="N20" s="1270"/>
      <c r="O20" s="1157"/>
      <c r="P20" s="1306">
        <f t="shared" si="2"/>
        <v>0</v>
      </c>
    </row>
    <row r="21" spans="1:17">
      <c r="A21" s="1305"/>
      <c r="B21" s="74"/>
      <c r="C21" s="74"/>
      <c r="D21" s="74"/>
      <c r="E21" s="1284">
        <v>3</v>
      </c>
      <c r="F21" s="74" t="s">
        <v>64</v>
      </c>
      <c r="G21" s="1157"/>
      <c r="H21" s="1157"/>
      <c r="I21" s="1158"/>
      <c r="J21" s="1270"/>
      <c r="K21" s="1157"/>
      <c r="L21" s="1157"/>
      <c r="M21" s="1157"/>
      <c r="N21" s="1270"/>
      <c r="O21" s="1157"/>
      <c r="P21" s="1304">
        <f t="shared" si="2"/>
        <v>0</v>
      </c>
    </row>
    <row r="22" spans="1:17">
      <c r="A22" s="1305"/>
      <c r="B22" s="74"/>
      <c r="C22" s="74"/>
      <c r="D22" s="74"/>
      <c r="E22" s="1284">
        <v>4</v>
      </c>
      <c r="F22" s="74" t="s">
        <v>65</v>
      </c>
      <c r="G22" s="1157"/>
      <c r="H22" s="1157"/>
      <c r="I22" s="1158"/>
      <c r="J22" s="1270"/>
      <c r="K22" s="1157"/>
      <c r="L22" s="1157"/>
      <c r="M22" s="1157"/>
      <c r="N22" s="1270"/>
      <c r="O22" s="1157"/>
      <c r="P22" s="1304">
        <f t="shared" si="2"/>
        <v>0</v>
      </c>
    </row>
    <row r="23" spans="1:17">
      <c r="A23" s="1303"/>
      <c r="B23" s="1251"/>
      <c r="C23" s="1251"/>
      <c r="D23" s="1251"/>
      <c r="E23" s="1282">
        <v>5</v>
      </c>
      <c r="F23" s="1251" t="s">
        <v>66</v>
      </c>
      <c r="G23" s="1252"/>
      <c r="H23" s="1252"/>
      <c r="I23" s="1253"/>
      <c r="J23" s="1268"/>
      <c r="K23" s="1252"/>
      <c r="L23" s="1252"/>
      <c r="M23" s="1252"/>
      <c r="N23" s="1268"/>
      <c r="O23" s="1252"/>
      <c r="P23" s="1304">
        <f t="shared" si="2"/>
        <v>0</v>
      </c>
    </row>
    <row r="24" spans="1:17" s="69" customFormat="1" ht="15" customHeight="1">
      <c r="A24" s="1301"/>
      <c r="B24" s="214"/>
      <c r="C24" s="214">
        <v>3</v>
      </c>
      <c r="D24" s="214" t="s">
        <v>607</v>
      </c>
      <c r="E24" s="1281"/>
      <c r="F24" s="214"/>
      <c r="G24" s="1155">
        <f t="shared" ref="G24:M24" si="4">SUM(G25:G29)</f>
        <v>0</v>
      </c>
      <c r="H24" s="1155">
        <f t="shared" si="4"/>
        <v>0</v>
      </c>
      <c r="I24" s="1156">
        <f t="shared" si="4"/>
        <v>0</v>
      </c>
      <c r="J24" s="1269">
        <f t="shared" si="4"/>
        <v>0</v>
      </c>
      <c r="K24" s="1155">
        <f t="shared" si="4"/>
        <v>0</v>
      </c>
      <c r="L24" s="1155">
        <f t="shared" si="4"/>
        <v>0</v>
      </c>
      <c r="M24" s="1155">
        <f t="shared" si="4"/>
        <v>0</v>
      </c>
      <c r="N24" s="1269">
        <f>SUM(N25:N29)</f>
        <v>0</v>
      </c>
      <c r="O24" s="1155">
        <f>SUM(O25:O29)</f>
        <v>0</v>
      </c>
      <c r="P24" s="1302">
        <f t="shared" si="2"/>
        <v>0</v>
      </c>
    </row>
    <row r="25" spans="1:17">
      <c r="A25" s="63"/>
      <c r="B25" s="56"/>
      <c r="C25" s="56"/>
      <c r="D25" s="56"/>
      <c r="E25" s="1283">
        <v>1</v>
      </c>
      <c r="F25" s="56" t="s">
        <v>62</v>
      </c>
      <c r="G25" s="1287"/>
      <c r="H25" s="1287"/>
      <c r="I25" s="1271"/>
      <c r="J25" s="1153"/>
      <c r="K25" s="1287"/>
      <c r="L25" s="1287"/>
      <c r="M25" s="1287"/>
      <c r="N25" s="1153"/>
      <c r="O25" s="1287"/>
      <c r="P25" s="1304">
        <f t="shared" si="2"/>
        <v>0</v>
      </c>
    </row>
    <row r="26" spans="1:17">
      <c r="A26" s="1305"/>
      <c r="B26" s="74"/>
      <c r="C26" s="74"/>
      <c r="D26" s="74"/>
      <c r="E26" s="1284">
        <v>2</v>
      </c>
      <c r="F26" s="74" t="s">
        <v>63</v>
      </c>
      <c r="G26" s="1157"/>
      <c r="H26" s="1157"/>
      <c r="I26" s="1158"/>
      <c r="J26" s="1270"/>
      <c r="K26" s="1157"/>
      <c r="L26" s="1157"/>
      <c r="M26" s="1157"/>
      <c r="N26" s="1270"/>
      <c r="O26" s="1157"/>
      <c r="P26" s="1304">
        <f t="shared" si="2"/>
        <v>0</v>
      </c>
    </row>
    <row r="27" spans="1:17">
      <c r="A27" s="63"/>
      <c r="B27" s="56"/>
      <c r="C27" s="56"/>
      <c r="D27" s="56"/>
      <c r="E27" s="1283">
        <v>3</v>
      </c>
      <c r="F27" s="56" t="s">
        <v>64</v>
      </c>
      <c r="G27" s="1287"/>
      <c r="H27" s="1287"/>
      <c r="I27" s="1271"/>
      <c r="J27" s="1153"/>
      <c r="K27" s="1287"/>
      <c r="L27" s="1287"/>
      <c r="M27" s="1287"/>
      <c r="N27" s="1153"/>
      <c r="O27" s="1287"/>
      <c r="P27" s="1307">
        <f t="shared" si="2"/>
        <v>0</v>
      </c>
    </row>
    <row r="28" spans="1:17">
      <c r="A28" s="1305"/>
      <c r="B28" s="74"/>
      <c r="C28" s="74"/>
      <c r="D28" s="74"/>
      <c r="E28" s="1284">
        <v>4</v>
      </c>
      <c r="F28" s="74" t="s">
        <v>65</v>
      </c>
      <c r="G28" s="1157"/>
      <c r="H28" s="1157"/>
      <c r="I28" s="1158"/>
      <c r="J28" s="1270"/>
      <c r="K28" s="1157"/>
      <c r="L28" s="1157"/>
      <c r="M28" s="1157"/>
      <c r="N28" s="1270"/>
      <c r="O28" s="1157"/>
      <c r="P28" s="1304">
        <f t="shared" si="2"/>
        <v>0</v>
      </c>
    </row>
    <row r="29" spans="1:17">
      <c r="A29" s="1308"/>
      <c r="B29" s="56"/>
      <c r="C29" s="56"/>
      <c r="D29" s="56"/>
      <c r="E29" s="1283">
        <v>5</v>
      </c>
      <c r="F29" s="56" t="s">
        <v>66</v>
      </c>
      <c r="G29" s="1287"/>
      <c r="H29" s="1287"/>
      <c r="I29" s="1271"/>
      <c r="J29" s="1153"/>
      <c r="K29" s="1287"/>
      <c r="L29" s="1287"/>
      <c r="M29" s="1287"/>
      <c r="N29" s="1153"/>
      <c r="O29" s="1287"/>
      <c r="P29" s="1306">
        <f t="shared" si="2"/>
        <v>0</v>
      </c>
    </row>
    <row r="30" spans="1:17" s="69" customFormat="1" ht="12.75" customHeight="1">
      <c r="A30" s="1301"/>
      <c r="B30" s="214"/>
      <c r="C30" s="214">
        <v>4</v>
      </c>
      <c r="D30" s="214" t="s">
        <v>606</v>
      </c>
      <c r="E30" s="1281"/>
      <c r="F30" s="214"/>
      <c r="G30" s="1155">
        <f t="shared" ref="G30:M30" si="5">SUM(G31:G35)</f>
        <v>387369</v>
      </c>
      <c r="H30" s="1155">
        <f t="shared" si="5"/>
        <v>56113</v>
      </c>
      <c r="I30" s="1156">
        <f t="shared" si="5"/>
        <v>90431</v>
      </c>
      <c r="J30" s="1269">
        <f t="shared" si="5"/>
        <v>0</v>
      </c>
      <c r="K30" s="1155">
        <f t="shared" si="5"/>
        <v>0</v>
      </c>
      <c r="L30" s="1155">
        <f t="shared" si="5"/>
        <v>500</v>
      </c>
      <c r="M30" s="1155">
        <f t="shared" si="5"/>
        <v>28706</v>
      </c>
      <c r="N30" s="1269">
        <f>SUM(N31:N35)</f>
        <v>4013</v>
      </c>
      <c r="O30" s="1155">
        <f>SUM(O31:O35)</f>
        <v>140516</v>
      </c>
      <c r="P30" s="1302">
        <f t="shared" si="2"/>
        <v>707648</v>
      </c>
    </row>
    <row r="31" spans="1:17">
      <c r="A31" s="1305"/>
      <c r="B31" s="74"/>
      <c r="C31" s="74"/>
      <c r="D31" s="74"/>
      <c r="E31" s="1284">
        <v>1</v>
      </c>
      <c r="F31" s="74" t="s">
        <v>62</v>
      </c>
      <c r="G31" s="1247">
        <v>384241</v>
      </c>
      <c r="H31" s="1247">
        <v>56113</v>
      </c>
      <c r="I31" s="1246">
        <v>1180</v>
      </c>
      <c r="J31" s="1272"/>
      <c r="K31" s="1247"/>
      <c r="L31" s="1247"/>
      <c r="M31" s="1247">
        <v>28706</v>
      </c>
      <c r="N31" s="1272"/>
      <c r="O31" s="1247"/>
      <c r="P31" s="1309">
        <f t="shared" si="2"/>
        <v>470240</v>
      </c>
      <c r="Q31" s="1326"/>
    </row>
    <row r="32" spans="1:17">
      <c r="A32" s="63"/>
      <c r="B32" s="56"/>
      <c r="C32" s="56"/>
      <c r="D32" s="56"/>
      <c r="E32" s="1283">
        <v>2</v>
      </c>
      <c r="F32" s="56" t="s">
        <v>63</v>
      </c>
      <c r="G32" s="1288"/>
      <c r="H32" s="1288"/>
      <c r="I32" s="1273"/>
      <c r="J32" s="1264"/>
      <c r="K32" s="1288"/>
      <c r="L32" s="1288"/>
      <c r="M32" s="1288"/>
      <c r="N32" s="1264"/>
      <c r="O32" s="1288"/>
      <c r="P32" s="1309">
        <f t="shared" si="2"/>
        <v>0</v>
      </c>
      <c r="Q32" s="1326"/>
    </row>
    <row r="33" spans="1:17">
      <c r="A33" s="1305"/>
      <c r="B33" s="74"/>
      <c r="C33" s="74"/>
      <c r="D33" s="74"/>
      <c r="E33" s="1284">
        <v>3</v>
      </c>
      <c r="F33" s="74" t="s">
        <v>64</v>
      </c>
      <c r="G33" s="1247"/>
      <c r="H33" s="1247"/>
      <c r="I33" s="1246"/>
      <c r="J33" s="1272"/>
      <c r="K33" s="1247"/>
      <c r="L33" s="1247"/>
      <c r="M33" s="1247"/>
      <c r="N33" s="1272"/>
      <c r="O33" s="1247"/>
      <c r="P33" s="1309">
        <f t="shared" si="2"/>
        <v>0</v>
      </c>
      <c r="Q33" s="1326"/>
    </row>
    <row r="34" spans="1:17">
      <c r="A34" s="1305"/>
      <c r="B34" s="74"/>
      <c r="C34" s="74"/>
      <c r="D34" s="74"/>
      <c r="E34" s="1284">
        <v>4</v>
      </c>
      <c r="F34" s="74" t="s">
        <v>600</v>
      </c>
      <c r="G34" s="1247"/>
      <c r="H34" s="1247"/>
      <c r="I34" s="1246">
        <v>3741</v>
      </c>
      <c r="J34" s="1272"/>
      <c r="K34" s="1247"/>
      <c r="L34" s="1247"/>
      <c r="M34" s="1247"/>
      <c r="N34" s="1272"/>
      <c r="O34" s="1247">
        <v>44821</v>
      </c>
      <c r="P34" s="1309">
        <f t="shared" si="2"/>
        <v>48562</v>
      </c>
      <c r="Q34" s="1326"/>
    </row>
    <row r="35" spans="1:17">
      <c r="A35" s="1303"/>
      <c r="B35" s="1251"/>
      <c r="C35" s="1251"/>
      <c r="D35" s="1251"/>
      <c r="E35" s="1282">
        <v>5</v>
      </c>
      <c r="F35" s="1251" t="s">
        <v>66</v>
      </c>
      <c r="G35" s="1289">
        <v>3128</v>
      </c>
      <c r="H35" s="1289">
        <v>0</v>
      </c>
      <c r="I35" s="1277">
        <v>85510</v>
      </c>
      <c r="J35" s="1276"/>
      <c r="K35" s="1289"/>
      <c r="L35" s="1289">
        <v>500</v>
      </c>
      <c r="M35" s="1289"/>
      <c r="N35" s="1276">
        <v>4013</v>
      </c>
      <c r="O35" s="1289">
        <f>'P.11 Inves Finan Brend2020'!M9+'P.11 Inves Finan Brend2020'!M16+'P.11 Inves Finan Brend2020'!M17</f>
        <v>95695</v>
      </c>
      <c r="P35" s="1309">
        <f t="shared" si="2"/>
        <v>188846</v>
      </c>
      <c r="Q35" s="1326"/>
    </row>
    <row r="36" spans="1:17" ht="14.25" customHeight="1">
      <c r="A36" s="1310"/>
      <c r="B36" s="1254"/>
      <c r="C36" s="1254">
        <v>5</v>
      </c>
      <c r="D36" s="1254" t="s">
        <v>605</v>
      </c>
      <c r="E36" s="1285"/>
      <c r="F36" s="1254"/>
      <c r="G36" s="1290">
        <f t="shared" ref="G36:M36" si="6">SUM(G37:G42)</f>
        <v>0</v>
      </c>
      <c r="H36" s="1290">
        <f t="shared" si="6"/>
        <v>0</v>
      </c>
      <c r="I36" s="1274">
        <f>SUM(I37:I42)</f>
        <v>28958</v>
      </c>
      <c r="J36" s="1265">
        <f t="shared" si="6"/>
        <v>0</v>
      </c>
      <c r="K36" s="1290">
        <f t="shared" si="6"/>
        <v>0</v>
      </c>
      <c r="L36" s="1290">
        <f t="shared" si="6"/>
        <v>0</v>
      </c>
      <c r="M36" s="1290">
        <f t="shared" si="6"/>
        <v>0</v>
      </c>
      <c r="N36" s="1265">
        <f>SUM(N37:N42)</f>
        <v>0</v>
      </c>
      <c r="O36" s="1290">
        <f>SUM(O37:O42)</f>
        <v>13136</v>
      </c>
      <c r="P36" s="1311">
        <f>SUM(G36:O36)</f>
        <v>42094</v>
      </c>
      <c r="Q36" s="1326"/>
    </row>
    <row r="37" spans="1:17">
      <c r="A37" s="138"/>
      <c r="B37" s="73"/>
      <c r="C37" s="73"/>
      <c r="D37" s="74"/>
      <c r="E37" s="1284">
        <v>1</v>
      </c>
      <c r="F37" s="74" t="s">
        <v>62</v>
      </c>
      <c r="G37" s="1159">
        <v>0</v>
      </c>
      <c r="H37" s="1159"/>
      <c r="I37" s="1160"/>
      <c r="J37" s="1278"/>
      <c r="K37" s="1159"/>
      <c r="L37" s="1159"/>
      <c r="M37" s="1159"/>
      <c r="N37" s="1278"/>
      <c r="O37" s="1250">
        <v>4955</v>
      </c>
      <c r="P37" s="1312">
        <f>SUM(G37:O37)</f>
        <v>4955</v>
      </c>
    </row>
    <row r="38" spans="1:17">
      <c r="A38" s="1299"/>
      <c r="B38" s="55"/>
      <c r="C38" s="55"/>
      <c r="D38" s="56"/>
      <c r="E38" s="1283">
        <v>2</v>
      </c>
      <c r="F38" s="56" t="s">
        <v>63</v>
      </c>
      <c r="G38" s="1291"/>
      <c r="H38" s="1291"/>
      <c r="I38" s="1275"/>
      <c r="J38" s="1266"/>
      <c r="K38" s="1291"/>
      <c r="L38" s="1291"/>
      <c r="M38" s="1291"/>
      <c r="N38" s="1266"/>
      <c r="O38" s="1293"/>
      <c r="P38" s="1312">
        <f t="shared" ref="P38:P42" si="7">SUM(G38:O38)</f>
        <v>0</v>
      </c>
    </row>
    <row r="39" spans="1:17">
      <c r="A39" s="138"/>
      <c r="B39" s="73"/>
      <c r="C39" s="73"/>
      <c r="D39" s="74"/>
      <c r="E39" s="1284">
        <v>3</v>
      </c>
      <c r="F39" s="74" t="s">
        <v>64</v>
      </c>
      <c r="G39" s="1159"/>
      <c r="H39" s="1159"/>
      <c r="I39" s="1160"/>
      <c r="J39" s="1278"/>
      <c r="K39" s="1159"/>
      <c r="L39" s="1159"/>
      <c r="M39" s="1159"/>
      <c r="N39" s="1278"/>
      <c r="O39" s="1159"/>
      <c r="P39" s="1312">
        <f t="shared" si="7"/>
        <v>0</v>
      </c>
    </row>
    <row r="40" spans="1:17">
      <c r="A40" s="1299"/>
      <c r="B40" s="55"/>
      <c r="C40" s="55"/>
      <c r="D40" s="56"/>
      <c r="E40" s="1283">
        <v>4</v>
      </c>
      <c r="F40" s="56" t="s">
        <v>65</v>
      </c>
      <c r="G40" s="1291"/>
      <c r="H40" s="1291"/>
      <c r="I40" s="1275"/>
      <c r="J40" s="1266"/>
      <c r="K40" s="1291"/>
      <c r="L40" s="1291"/>
      <c r="M40" s="1291"/>
      <c r="N40" s="1266"/>
      <c r="O40" s="1291">
        <v>0</v>
      </c>
      <c r="P40" s="1312">
        <f t="shared" si="7"/>
        <v>0</v>
      </c>
    </row>
    <row r="41" spans="1:17">
      <c r="A41" s="138"/>
      <c r="B41" s="73"/>
      <c r="C41" s="73"/>
      <c r="D41" s="74"/>
      <c r="E41" s="1284">
        <v>5</v>
      </c>
      <c r="F41" s="74" t="s">
        <v>66</v>
      </c>
      <c r="G41" s="1159"/>
      <c r="H41" s="1159"/>
      <c r="I41" s="1292">
        <v>28958</v>
      </c>
      <c r="J41" s="1278"/>
      <c r="K41" s="1159"/>
      <c r="L41" s="1159"/>
      <c r="M41" s="1159"/>
      <c r="N41" s="1278"/>
      <c r="O41" s="1250">
        <f>'P.11 Inves Finan Brend2020'!M33+'P.11 Inves Finan Brend2020'!M35+'P.11 Inves Finan Brend2020'!M36</f>
        <v>8181</v>
      </c>
      <c r="P41" s="1312">
        <f t="shared" si="7"/>
        <v>37139</v>
      </c>
    </row>
    <row r="42" spans="1:17">
      <c r="A42" s="1303"/>
      <c r="B42" s="1251"/>
      <c r="C42" s="1251"/>
      <c r="D42" s="1251"/>
      <c r="E42" s="1282">
        <v>6</v>
      </c>
      <c r="F42" s="1251" t="s">
        <v>461</v>
      </c>
      <c r="G42" s="1259">
        <v>0</v>
      </c>
      <c r="H42" s="1259"/>
      <c r="I42" s="1260"/>
      <c r="J42" s="1279"/>
      <c r="K42" s="1259"/>
      <c r="L42" s="1259">
        <v>0</v>
      </c>
      <c r="M42" s="1259"/>
      <c r="N42" s="1279">
        <v>0</v>
      </c>
      <c r="O42" s="1259">
        <v>0</v>
      </c>
      <c r="P42" s="1312">
        <f t="shared" si="7"/>
        <v>0</v>
      </c>
    </row>
    <row r="43" spans="1:17" s="69" customFormat="1" ht="11.25" customHeight="1">
      <c r="A43" s="1310"/>
      <c r="B43" s="1254"/>
      <c r="C43" s="1254">
        <v>6</v>
      </c>
      <c r="D43" s="1267" t="s">
        <v>612</v>
      </c>
      <c r="E43" s="1286"/>
      <c r="F43" s="1267"/>
      <c r="G43" s="1255">
        <f t="shared" ref="G43:M43" si="8">SUM(G44:G49)</f>
        <v>0</v>
      </c>
      <c r="H43" s="1255">
        <f t="shared" si="8"/>
        <v>0</v>
      </c>
      <c r="I43" s="1256">
        <f t="shared" si="8"/>
        <v>0</v>
      </c>
      <c r="J43" s="1263">
        <f t="shared" si="8"/>
        <v>0</v>
      </c>
      <c r="K43" s="1255">
        <f t="shared" si="8"/>
        <v>0</v>
      </c>
      <c r="L43" s="1255">
        <f t="shared" si="8"/>
        <v>0</v>
      </c>
      <c r="M43" s="1255">
        <f t="shared" si="8"/>
        <v>0</v>
      </c>
      <c r="N43" s="1263">
        <f>SUM(N44:N49)</f>
        <v>0</v>
      </c>
      <c r="O43" s="1255">
        <f>SUM(O44:O49)</f>
        <v>0</v>
      </c>
      <c r="P43" s="1313">
        <f t="shared" si="2"/>
        <v>0</v>
      </c>
    </row>
    <row r="44" spans="1:17" s="69" customFormat="1">
      <c r="A44" s="138"/>
      <c r="B44" s="73"/>
      <c r="C44" s="73"/>
      <c r="D44" s="74"/>
      <c r="E44" s="1284">
        <v>1</v>
      </c>
      <c r="F44" s="74" t="s">
        <v>62</v>
      </c>
      <c r="G44" s="1161"/>
      <c r="H44" s="1161"/>
      <c r="I44" s="1162"/>
      <c r="J44" s="1280"/>
      <c r="K44" s="1161"/>
      <c r="L44" s="1161"/>
      <c r="M44" s="1161"/>
      <c r="N44" s="1280"/>
      <c r="O44" s="1161"/>
      <c r="P44" s="1304">
        <f>SUM(G44:O44)</f>
        <v>0</v>
      </c>
    </row>
    <row r="45" spans="1:17" s="69" customFormat="1">
      <c r="A45" s="1299"/>
      <c r="B45" s="55"/>
      <c r="C45" s="55"/>
      <c r="D45" s="56"/>
      <c r="E45" s="1283">
        <v>2</v>
      </c>
      <c r="F45" s="56" t="s">
        <v>63</v>
      </c>
      <c r="G45" s="1291"/>
      <c r="H45" s="1291"/>
      <c r="I45" s="1275"/>
      <c r="J45" s="1266"/>
      <c r="K45" s="1291"/>
      <c r="L45" s="1291"/>
      <c r="M45" s="1291"/>
      <c r="N45" s="1266"/>
      <c r="O45" s="1291"/>
      <c r="P45" s="1304">
        <f t="shared" si="2"/>
        <v>0</v>
      </c>
    </row>
    <row r="46" spans="1:17" s="69" customFormat="1">
      <c r="A46" s="138"/>
      <c r="B46" s="73"/>
      <c r="C46" s="73"/>
      <c r="D46" s="74"/>
      <c r="E46" s="1284">
        <v>3</v>
      </c>
      <c r="F46" s="74" t="s">
        <v>64</v>
      </c>
      <c r="G46" s="1159"/>
      <c r="H46" s="1159"/>
      <c r="I46" s="1160"/>
      <c r="J46" s="1278"/>
      <c r="K46" s="1159"/>
      <c r="L46" s="1159"/>
      <c r="M46" s="1159"/>
      <c r="N46" s="1278"/>
      <c r="O46" s="1159"/>
      <c r="P46" s="1304">
        <f t="shared" si="2"/>
        <v>0</v>
      </c>
    </row>
    <row r="47" spans="1:17" s="69" customFormat="1">
      <c r="A47" s="138"/>
      <c r="B47" s="73"/>
      <c r="C47" s="73"/>
      <c r="D47" s="74"/>
      <c r="E47" s="1284">
        <v>4</v>
      </c>
      <c r="F47" s="74" t="s">
        <v>65</v>
      </c>
      <c r="G47" s="1161"/>
      <c r="H47" s="1161"/>
      <c r="I47" s="1162"/>
      <c r="J47" s="1280"/>
      <c r="K47" s="1161"/>
      <c r="L47" s="1161"/>
      <c r="M47" s="1161"/>
      <c r="N47" s="1280"/>
      <c r="O47" s="1161"/>
      <c r="P47" s="1304">
        <f t="shared" si="2"/>
        <v>0</v>
      </c>
    </row>
    <row r="48" spans="1:17" s="69" customFormat="1">
      <c r="A48" s="138"/>
      <c r="B48" s="73"/>
      <c r="C48" s="73"/>
      <c r="D48" s="74"/>
      <c r="E48" s="1284">
        <v>5</v>
      </c>
      <c r="F48" s="74" t="s">
        <v>66</v>
      </c>
      <c r="G48" s="1161"/>
      <c r="H48" s="1161"/>
      <c r="I48" s="1162"/>
      <c r="J48" s="1280"/>
      <c r="K48" s="1161"/>
      <c r="L48" s="1161"/>
      <c r="M48" s="1161"/>
      <c r="N48" s="1280"/>
      <c r="O48" s="1161"/>
      <c r="P48" s="1304"/>
    </row>
    <row r="49" spans="1:16" ht="12" thickBot="1">
      <c r="A49" s="1314"/>
      <c r="B49" s="1315"/>
      <c r="C49" s="1315"/>
      <c r="D49" s="1315"/>
      <c r="E49" s="1316">
        <v>6</v>
      </c>
      <c r="F49" s="1317" t="s">
        <v>461</v>
      </c>
      <c r="G49" s="1318"/>
      <c r="H49" s="1319"/>
      <c r="I49" s="1319"/>
      <c r="J49" s="1319"/>
      <c r="K49" s="1319"/>
      <c r="L49" s="1320"/>
      <c r="M49" s="1319"/>
      <c r="N49" s="1321">
        <v>0</v>
      </c>
      <c r="O49" s="1319">
        <v>0</v>
      </c>
      <c r="P49" s="1322">
        <f>SUM(G49:O49)</f>
        <v>0</v>
      </c>
    </row>
    <row r="50" spans="1:16" ht="7.5" customHeight="1"/>
    <row r="51" spans="1:16" ht="11.25" customHeight="1">
      <c r="F51" s="1163"/>
      <c r="G51" s="119" t="s">
        <v>103</v>
      </c>
      <c r="H51" s="118"/>
      <c r="I51" s="119"/>
      <c r="K51" s="1365" t="s">
        <v>182</v>
      </c>
      <c r="L51" s="117" t="s">
        <v>103</v>
      </c>
      <c r="M51" s="118"/>
      <c r="N51" s="119"/>
    </row>
    <row r="52" spans="1:16">
      <c r="F52" s="1092" t="s">
        <v>611</v>
      </c>
      <c r="G52" s="119" t="s">
        <v>181</v>
      </c>
      <c r="H52" s="118"/>
      <c r="I52" s="119"/>
      <c r="K52" s="1365"/>
      <c r="L52" s="117" t="s">
        <v>181</v>
      </c>
      <c r="M52" s="118"/>
      <c r="N52" s="119"/>
    </row>
    <row r="53" spans="1:16">
      <c r="F53" s="1093"/>
      <c r="G53" s="119" t="s">
        <v>104</v>
      </c>
      <c r="H53" s="120"/>
      <c r="I53" s="121"/>
      <c r="K53" s="1365"/>
      <c r="L53" s="117" t="s">
        <v>104</v>
      </c>
      <c r="M53" s="120"/>
      <c r="N53" s="121"/>
    </row>
  </sheetData>
  <protectedRanges>
    <protectedRange sqref="D18 D24 D30 D43 D36" name="Range1"/>
    <protectedRange sqref="G31:O35" name="Range2_1"/>
  </protectedRanges>
  <mergeCells count="3">
    <mergeCell ref="A2:F2"/>
    <mergeCell ref="H5:K5"/>
    <mergeCell ref="K51:K53"/>
  </mergeCells>
  <phoneticPr fontId="23" type="noConversion"/>
  <pageMargins left="0.31496062992125984" right="0.15748031496062992" top="0.39370078740157483" bottom="0.39370078740157483" header="0.35433070866141736" footer="0.31496062992125984"/>
  <pageSetup scale="95" orientation="landscape" r:id="rId1"/>
  <headerFooter alignWithMargins="0">
    <oddFooter>&amp;L&amp;"Arial,Italic"&amp;8&amp;F&amp;C&amp;"Arial,Italic"&amp;8&amp;D&amp;RFN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C2020"/>
  <sheetViews>
    <sheetView tabSelected="1" zoomScaleNormal="100" workbookViewId="0">
      <pane xSplit="2" ySplit="8" topLeftCell="C80" activePane="bottomRight" state="frozen"/>
      <selection activeCell="W31" sqref="W31"/>
      <selection pane="topRight" activeCell="W31" sqref="W31"/>
      <selection pane="bottomLeft" activeCell="W31" sqref="W31"/>
      <selection pane="bottomRight" activeCell="M116" sqref="M116"/>
    </sheetView>
  </sheetViews>
  <sheetFormatPr defaultColWidth="9.140625" defaultRowHeight="10.9" customHeight="1" outlineLevelCol="1"/>
  <cols>
    <col min="1" max="1" width="2.42578125" style="515" customWidth="1"/>
    <col min="2" max="2" width="29.28515625" style="515" customWidth="1"/>
    <col min="3" max="3" width="4.7109375" style="515" customWidth="1"/>
    <col min="4" max="4" width="7.7109375" style="515" customWidth="1"/>
    <col min="5" max="5" width="7.85546875" style="700" customWidth="1"/>
    <col min="6" max="6" width="9.7109375" style="701" customWidth="1"/>
    <col min="7" max="7" width="4.7109375" style="515" customWidth="1"/>
    <col min="8" max="8" width="9.85546875" style="515" customWidth="1"/>
    <col min="9" max="9" width="6.7109375" style="514" customWidth="1"/>
    <col min="10" max="10" width="7.42578125" style="514" customWidth="1"/>
    <col min="11" max="11" width="7" style="702" customWidth="1"/>
    <col min="12" max="12" width="8.140625" style="515" customWidth="1"/>
    <col min="13" max="13" width="6.85546875" style="515" customWidth="1"/>
    <col min="14" max="14" width="7.42578125" style="515" customWidth="1"/>
    <col min="15" max="15" width="2.28515625" style="515" customWidth="1"/>
    <col min="16" max="16" width="7.5703125" style="515" customWidth="1"/>
    <col min="17" max="17" width="7.7109375" style="702" customWidth="1"/>
    <col min="18" max="18" width="8.42578125" style="515" customWidth="1"/>
    <col min="19" max="19" width="8.28515625" style="515" customWidth="1"/>
    <col min="20" max="20" width="7.140625" style="515" customWidth="1"/>
    <col min="21" max="21" width="3.28515625" style="702" customWidth="1"/>
    <col min="22" max="22" width="4.140625" style="515" customWidth="1"/>
    <col min="23" max="23" width="5.7109375" style="515" customWidth="1"/>
    <col min="24" max="24" width="7.140625" style="514" customWidth="1"/>
    <col min="25" max="25" width="6.28515625" style="514" customWidth="1"/>
    <col min="26" max="26" width="6.28515625" style="514" customWidth="1" outlineLevel="1"/>
    <col min="27" max="27" width="8.7109375" style="514" customWidth="1"/>
    <col min="28" max="28" width="6.42578125" style="514" customWidth="1"/>
    <col min="29" max="29" width="9.5703125" style="703" customWidth="1"/>
    <col min="30" max="30" width="9.140625" style="515"/>
    <col min="31" max="31" width="10.28515625" style="515" customWidth="1"/>
    <col min="32" max="32" width="10.140625" style="515" customWidth="1"/>
    <col min="33" max="33" width="9.28515625" style="515" customWidth="1"/>
    <col min="34" max="216" width="9.140625" style="515"/>
    <col min="217" max="217" width="2.42578125" style="515" customWidth="1"/>
    <col min="218" max="218" width="25.5703125" style="515" customWidth="1"/>
    <col min="219" max="258" width="0" style="515" hidden="1" customWidth="1"/>
    <col min="259" max="259" width="6.140625" style="515" customWidth="1"/>
    <col min="260" max="260" width="5.28515625" style="515" customWidth="1"/>
    <col min="261" max="261" width="7.85546875" style="515" customWidth="1"/>
    <col min="262" max="262" width="6.140625" style="515" customWidth="1"/>
    <col min="263" max="263" width="4.7109375" style="515" customWidth="1"/>
    <col min="264" max="264" width="5.85546875" style="515" customWidth="1"/>
    <col min="265" max="265" width="6.7109375" style="515" customWidth="1"/>
    <col min="266" max="266" width="7.42578125" style="515" customWidth="1"/>
    <col min="267" max="267" width="7" style="515" customWidth="1"/>
    <col min="268" max="268" width="8.140625" style="515" customWidth="1"/>
    <col min="269" max="269" width="6.85546875" style="515" customWidth="1"/>
    <col min="270" max="270" width="7.42578125" style="515" customWidth="1"/>
    <col min="271" max="271" width="2.28515625" style="515" customWidth="1"/>
    <col min="272" max="272" width="5.28515625" style="515" customWidth="1"/>
    <col min="273" max="273" width="7.7109375" style="515" customWidth="1"/>
    <col min="274" max="274" width="8.42578125" style="515" customWidth="1"/>
    <col min="275" max="275" width="8.28515625" style="515" customWidth="1"/>
    <col min="276" max="276" width="7.140625" style="515" customWidth="1"/>
    <col min="277" max="277" width="3.28515625" style="515" customWidth="1"/>
    <col min="278" max="278" width="4.140625" style="515" customWidth="1"/>
    <col min="279" max="279" width="5.7109375" style="515" customWidth="1"/>
    <col min="280" max="280" width="7.140625" style="515" customWidth="1"/>
    <col min="281" max="282" width="6.28515625" style="515" customWidth="1"/>
    <col min="283" max="283" width="8.7109375" style="515" customWidth="1"/>
    <col min="284" max="284" width="6.42578125" style="515" customWidth="1"/>
    <col min="285" max="285" width="6.28515625" style="515" customWidth="1"/>
    <col min="286" max="286" width="9.140625" style="515"/>
    <col min="287" max="287" width="10.28515625" style="515" customWidth="1"/>
    <col min="288" max="288" width="10.140625" style="515" customWidth="1"/>
    <col min="289" max="289" width="9.28515625" style="515" customWidth="1"/>
    <col min="290" max="472" width="9.140625" style="515"/>
    <col min="473" max="473" width="2.42578125" style="515" customWidth="1"/>
    <col min="474" max="474" width="25.5703125" style="515" customWidth="1"/>
    <col min="475" max="514" width="0" style="515" hidden="1" customWidth="1"/>
    <col min="515" max="515" width="6.140625" style="515" customWidth="1"/>
    <col min="516" max="516" width="5.28515625" style="515" customWidth="1"/>
    <col min="517" max="517" width="7.85546875" style="515" customWidth="1"/>
    <col min="518" max="518" width="6.140625" style="515" customWidth="1"/>
    <col min="519" max="519" width="4.7109375" style="515" customWidth="1"/>
    <col min="520" max="520" width="5.85546875" style="515" customWidth="1"/>
    <col min="521" max="521" width="6.7109375" style="515" customWidth="1"/>
    <col min="522" max="522" width="7.42578125" style="515" customWidth="1"/>
    <col min="523" max="523" width="7" style="515" customWidth="1"/>
    <col min="524" max="524" width="8.140625" style="515" customWidth="1"/>
    <col min="525" max="525" width="6.85546875" style="515" customWidth="1"/>
    <col min="526" max="526" width="7.42578125" style="515" customWidth="1"/>
    <col min="527" max="527" width="2.28515625" style="515" customWidth="1"/>
    <col min="528" max="528" width="5.28515625" style="515" customWidth="1"/>
    <col min="529" max="529" width="7.7109375" style="515" customWidth="1"/>
    <col min="530" max="530" width="8.42578125" style="515" customWidth="1"/>
    <col min="531" max="531" width="8.28515625" style="515" customWidth="1"/>
    <col min="532" max="532" width="7.140625" style="515" customWidth="1"/>
    <col min="533" max="533" width="3.28515625" style="515" customWidth="1"/>
    <col min="534" max="534" width="4.140625" style="515" customWidth="1"/>
    <col min="535" max="535" width="5.7109375" style="515" customWidth="1"/>
    <col min="536" max="536" width="7.140625" style="515" customWidth="1"/>
    <col min="537" max="538" width="6.28515625" style="515" customWidth="1"/>
    <col min="539" max="539" width="8.7109375" style="515" customWidth="1"/>
    <col min="540" max="540" width="6.42578125" style="515" customWidth="1"/>
    <col min="541" max="541" width="6.28515625" style="515" customWidth="1"/>
    <col min="542" max="542" width="9.140625" style="515"/>
    <col min="543" max="543" width="10.28515625" style="515" customWidth="1"/>
    <col min="544" max="544" width="10.140625" style="515" customWidth="1"/>
    <col min="545" max="545" width="9.28515625" style="515" customWidth="1"/>
    <col min="546" max="728" width="9.140625" style="515"/>
    <col min="729" max="729" width="2.42578125" style="515" customWidth="1"/>
    <col min="730" max="730" width="25.5703125" style="515" customWidth="1"/>
    <col min="731" max="770" width="0" style="515" hidden="1" customWidth="1"/>
    <col min="771" max="771" width="6.140625" style="515" customWidth="1"/>
    <col min="772" max="772" width="5.28515625" style="515" customWidth="1"/>
    <col min="773" max="773" width="7.85546875" style="515" customWidth="1"/>
    <col min="774" max="774" width="6.140625" style="515" customWidth="1"/>
    <col min="775" max="775" width="4.7109375" style="515" customWidth="1"/>
    <col min="776" max="776" width="5.85546875" style="515" customWidth="1"/>
    <col min="777" max="777" width="6.7109375" style="515" customWidth="1"/>
    <col min="778" max="778" width="7.42578125" style="515" customWidth="1"/>
    <col min="779" max="779" width="7" style="515" customWidth="1"/>
    <col min="780" max="780" width="8.140625" style="515" customWidth="1"/>
    <col min="781" max="781" width="6.85546875" style="515" customWidth="1"/>
    <col min="782" max="782" width="7.42578125" style="515" customWidth="1"/>
    <col min="783" max="783" width="2.28515625" style="515" customWidth="1"/>
    <col min="784" max="784" width="5.28515625" style="515" customWidth="1"/>
    <col min="785" max="785" width="7.7109375" style="515" customWidth="1"/>
    <col min="786" max="786" width="8.42578125" style="515" customWidth="1"/>
    <col min="787" max="787" width="8.28515625" style="515" customWidth="1"/>
    <col min="788" max="788" width="7.140625" style="515" customWidth="1"/>
    <col min="789" max="789" width="3.28515625" style="515" customWidth="1"/>
    <col min="790" max="790" width="4.140625" style="515" customWidth="1"/>
    <col min="791" max="791" width="5.7109375" style="515" customWidth="1"/>
    <col min="792" max="792" width="7.140625" style="515" customWidth="1"/>
    <col min="793" max="794" width="6.28515625" style="515" customWidth="1"/>
    <col min="795" max="795" width="8.7109375" style="515" customWidth="1"/>
    <col min="796" max="796" width="6.42578125" style="515" customWidth="1"/>
    <col min="797" max="797" width="6.28515625" style="515" customWidth="1"/>
    <col min="798" max="798" width="9.140625" style="515"/>
    <col min="799" max="799" width="10.28515625" style="515" customWidth="1"/>
    <col min="800" max="800" width="10.140625" style="515" customWidth="1"/>
    <col min="801" max="801" width="9.28515625" style="515" customWidth="1"/>
    <col min="802" max="984" width="9.140625" style="515"/>
    <col min="985" max="985" width="2.42578125" style="515" customWidth="1"/>
    <col min="986" max="986" width="25.5703125" style="515" customWidth="1"/>
    <col min="987" max="1026" width="0" style="515" hidden="1" customWidth="1"/>
    <col min="1027" max="1027" width="6.140625" style="515" customWidth="1"/>
    <col min="1028" max="1028" width="5.28515625" style="515" customWidth="1"/>
    <col min="1029" max="1029" width="7.85546875" style="515" customWidth="1"/>
    <col min="1030" max="1030" width="6.140625" style="515" customWidth="1"/>
    <col min="1031" max="1031" width="4.7109375" style="515" customWidth="1"/>
    <col min="1032" max="1032" width="5.85546875" style="515" customWidth="1"/>
    <col min="1033" max="1033" width="6.7109375" style="515" customWidth="1"/>
    <col min="1034" max="1034" width="7.42578125" style="515" customWidth="1"/>
    <col min="1035" max="1035" width="7" style="515" customWidth="1"/>
    <col min="1036" max="1036" width="8.140625" style="515" customWidth="1"/>
    <col min="1037" max="1037" width="6.85546875" style="515" customWidth="1"/>
    <col min="1038" max="1038" width="7.42578125" style="515" customWidth="1"/>
    <col min="1039" max="1039" width="2.28515625" style="515" customWidth="1"/>
    <col min="1040" max="1040" width="5.28515625" style="515" customWidth="1"/>
    <col min="1041" max="1041" width="7.7109375" style="515" customWidth="1"/>
    <col min="1042" max="1042" width="8.42578125" style="515" customWidth="1"/>
    <col min="1043" max="1043" width="8.28515625" style="515" customWidth="1"/>
    <col min="1044" max="1044" width="7.140625" style="515" customWidth="1"/>
    <col min="1045" max="1045" width="3.28515625" style="515" customWidth="1"/>
    <col min="1046" max="1046" width="4.140625" style="515" customWidth="1"/>
    <col min="1047" max="1047" width="5.7109375" style="515" customWidth="1"/>
    <col min="1048" max="1048" width="7.140625" style="515" customWidth="1"/>
    <col min="1049" max="1050" width="6.28515625" style="515" customWidth="1"/>
    <col min="1051" max="1051" width="8.7109375" style="515" customWidth="1"/>
    <col min="1052" max="1052" width="6.42578125" style="515" customWidth="1"/>
    <col min="1053" max="1053" width="6.28515625" style="515" customWidth="1"/>
    <col min="1054" max="1054" width="9.140625" style="515"/>
    <col min="1055" max="1055" width="10.28515625" style="515" customWidth="1"/>
    <col min="1056" max="1056" width="10.140625" style="515" customWidth="1"/>
    <col min="1057" max="1057" width="9.28515625" style="515" customWidth="1"/>
    <col min="1058" max="1240" width="9.140625" style="515"/>
    <col min="1241" max="1241" width="2.42578125" style="515" customWidth="1"/>
    <col min="1242" max="1242" width="25.5703125" style="515" customWidth="1"/>
    <col min="1243" max="1282" width="0" style="515" hidden="1" customWidth="1"/>
    <col min="1283" max="1283" width="6.140625" style="515" customWidth="1"/>
    <col min="1284" max="1284" width="5.28515625" style="515" customWidth="1"/>
    <col min="1285" max="1285" width="7.85546875" style="515" customWidth="1"/>
    <col min="1286" max="1286" width="6.140625" style="515" customWidth="1"/>
    <col min="1287" max="1287" width="4.7109375" style="515" customWidth="1"/>
    <col min="1288" max="1288" width="5.85546875" style="515" customWidth="1"/>
    <col min="1289" max="1289" width="6.7109375" style="515" customWidth="1"/>
    <col min="1290" max="1290" width="7.42578125" style="515" customWidth="1"/>
    <col min="1291" max="1291" width="7" style="515" customWidth="1"/>
    <col min="1292" max="1292" width="8.140625" style="515" customWidth="1"/>
    <col min="1293" max="1293" width="6.85546875" style="515" customWidth="1"/>
    <col min="1294" max="1294" width="7.42578125" style="515" customWidth="1"/>
    <col min="1295" max="1295" width="2.28515625" style="515" customWidth="1"/>
    <col min="1296" max="1296" width="5.28515625" style="515" customWidth="1"/>
    <col min="1297" max="1297" width="7.7109375" style="515" customWidth="1"/>
    <col min="1298" max="1298" width="8.42578125" style="515" customWidth="1"/>
    <col min="1299" max="1299" width="8.28515625" style="515" customWidth="1"/>
    <col min="1300" max="1300" width="7.140625" style="515" customWidth="1"/>
    <col min="1301" max="1301" width="3.28515625" style="515" customWidth="1"/>
    <col min="1302" max="1302" width="4.140625" style="515" customWidth="1"/>
    <col min="1303" max="1303" width="5.7109375" style="515" customWidth="1"/>
    <col min="1304" max="1304" width="7.140625" style="515" customWidth="1"/>
    <col min="1305" max="1306" width="6.28515625" style="515" customWidth="1"/>
    <col min="1307" max="1307" width="8.7109375" style="515" customWidth="1"/>
    <col min="1308" max="1308" width="6.42578125" style="515" customWidth="1"/>
    <col min="1309" max="1309" width="6.28515625" style="515" customWidth="1"/>
    <col min="1310" max="1310" width="9.140625" style="515"/>
    <col min="1311" max="1311" width="10.28515625" style="515" customWidth="1"/>
    <col min="1312" max="1312" width="10.140625" style="515" customWidth="1"/>
    <col min="1313" max="1313" width="9.28515625" style="515" customWidth="1"/>
    <col min="1314" max="1496" width="9.140625" style="515"/>
    <col min="1497" max="1497" width="2.42578125" style="515" customWidth="1"/>
    <col min="1498" max="1498" width="25.5703125" style="515" customWidth="1"/>
    <col min="1499" max="1538" width="0" style="515" hidden="1" customWidth="1"/>
    <col min="1539" max="1539" width="6.140625" style="515" customWidth="1"/>
    <col min="1540" max="1540" width="5.28515625" style="515" customWidth="1"/>
    <col min="1541" max="1541" width="7.85546875" style="515" customWidth="1"/>
    <col min="1542" max="1542" width="6.140625" style="515" customWidth="1"/>
    <col min="1543" max="1543" width="4.7109375" style="515" customWidth="1"/>
    <col min="1544" max="1544" width="5.85546875" style="515" customWidth="1"/>
    <col min="1545" max="1545" width="6.7109375" style="515" customWidth="1"/>
    <col min="1546" max="1546" width="7.42578125" style="515" customWidth="1"/>
    <col min="1547" max="1547" width="7" style="515" customWidth="1"/>
    <col min="1548" max="1548" width="8.140625" style="515" customWidth="1"/>
    <col min="1549" max="1549" width="6.85546875" style="515" customWidth="1"/>
    <col min="1550" max="1550" width="7.42578125" style="515" customWidth="1"/>
    <col min="1551" max="1551" width="2.28515625" style="515" customWidth="1"/>
    <col min="1552" max="1552" width="5.28515625" style="515" customWidth="1"/>
    <col min="1553" max="1553" width="7.7109375" style="515" customWidth="1"/>
    <col min="1554" max="1554" width="8.42578125" style="515" customWidth="1"/>
    <col min="1555" max="1555" width="8.28515625" style="515" customWidth="1"/>
    <col min="1556" max="1556" width="7.140625" style="515" customWidth="1"/>
    <col min="1557" max="1557" width="3.28515625" style="515" customWidth="1"/>
    <col min="1558" max="1558" width="4.140625" style="515" customWidth="1"/>
    <col min="1559" max="1559" width="5.7109375" style="515" customWidth="1"/>
    <col min="1560" max="1560" width="7.140625" style="515" customWidth="1"/>
    <col min="1561" max="1562" width="6.28515625" style="515" customWidth="1"/>
    <col min="1563" max="1563" width="8.7109375" style="515" customWidth="1"/>
    <col min="1564" max="1564" width="6.42578125" style="515" customWidth="1"/>
    <col min="1565" max="1565" width="6.28515625" style="515" customWidth="1"/>
    <col min="1566" max="1566" width="9.140625" style="515"/>
    <col min="1567" max="1567" width="10.28515625" style="515" customWidth="1"/>
    <col min="1568" max="1568" width="10.140625" style="515" customWidth="1"/>
    <col min="1569" max="1569" width="9.28515625" style="515" customWidth="1"/>
    <col min="1570" max="1752" width="9.140625" style="515"/>
    <col min="1753" max="1753" width="2.42578125" style="515" customWidth="1"/>
    <col min="1754" max="1754" width="25.5703125" style="515" customWidth="1"/>
    <col min="1755" max="1794" width="0" style="515" hidden="1" customWidth="1"/>
    <col min="1795" max="1795" width="6.140625" style="515" customWidth="1"/>
    <col min="1796" max="1796" width="5.28515625" style="515" customWidth="1"/>
    <col min="1797" max="1797" width="7.85546875" style="515" customWidth="1"/>
    <col min="1798" max="1798" width="6.140625" style="515" customWidth="1"/>
    <col min="1799" max="1799" width="4.7109375" style="515" customWidth="1"/>
    <col min="1800" max="1800" width="5.85546875" style="515" customWidth="1"/>
    <col min="1801" max="1801" width="6.7109375" style="515" customWidth="1"/>
    <col min="1802" max="1802" width="7.42578125" style="515" customWidth="1"/>
    <col min="1803" max="1803" width="7" style="515" customWidth="1"/>
    <col min="1804" max="1804" width="8.140625" style="515" customWidth="1"/>
    <col min="1805" max="1805" width="6.85546875" style="515" customWidth="1"/>
    <col min="1806" max="1806" width="7.42578125" style="515" customWidth="1"/>
    <col min="1807" max="1807" width="2.28515625" style="515" customWidth="1"/>
    <col min="1808" max="1808" width="5.28515625" style="515" customWidth="1"/>
    <col min="1809" max="1809" width="7.7109375" style="515" customWidth="1"/>
    <col min="1810" max="1810" width="8.42578125" style="515" customWidth="1"/>
    <col min="1811" max="1811" width="8.28515625" style="515" customWidth="1"/>
    <col min="1812" max="1812" width="7.140625" style="515" customWidth="1"/>
    <col min="1813" max="1813" width="3.28515625" style="515" customWidth="1"/>
    <col min="1814" max="1814" width="4.140625" style="515" customWidth="1"/>
    <col min="1815" max="1815" width="5.7109375" style="515" customWidth="1"/>
    <col min="1816" max="1816" width="7.140625" style="515" customWidth="1"/>
    <col min="1817" max="1818" width="6.28515625" style="515" customWidth="1"/>
    <col min="1819" max="1819" width="8.7109375" style="515" customWidth="1"/>
    <col min="1820" max="1820" width="6.42578125" style="515" customWidth="1"/>
    <col min="1821" max="1821" width="6.28515625" style="515" customWidth="1"/>
    <col min="1822" max="1822" width="9.140625" style="515"/>
    <col min="1823" max="1823" width="10.28515625" style="515" customWidth="1"/>
    <col min="1824" max="1824" width="10.140625" style="515" customWidth="1"/>
    <col min="1825" max="1825" width="9.28515625" style="515" customWidth="1"/>
    <col min="1826" max="2008" width="9.140625" style="515"/>
    <col min="2009" max="2009" width="2.42578125" style="515" customWidth="1"/>
    <col min="2010" max="2010" width="25.5703125" style="515" customWidth="1"/>
    <col min="2011" max="2050" width="0" style="515" hidden="1" customWidth="1"/>
    <col min="2051" max="2051" width="6.140625" style="515" customWidth="1"/>
    <col min="2052" max="2052" width="5.28515625" style="515" customWidth="1"/>
    <col min="2053" max="2053" width="7.85546875" style="515" customWidth="1"/>
    <col min="2054" max="2054" width="6.140625" style="515" customWidth="1"/>
    <col min="2055" max="2055" width="4.7109375" style="515" customWidth="1"/>
    <col min="2056" max="2056" width="5.85546875" style="515" customWidth="1"/>
    <col min="2057" max="2057" width="6.7109375" style="515" customWidth="1"/>
    <col min="2058" max="2058" width="7.42578125" style="515" customWidth="1"/>
    <col min="2059" max="2059" width="7" style="515" customWidth="1"/>
    <col min="2060" max="2060" width="8.140625" style="515" customWidth="1"/>
    <col min="2061" max="2061" width="6.85546875" style="515" customWidth="1"/>
    <col min="2062" max="2062" width="7.42578125" style="515" customWidth="1"/>
    <col min="2063" max="2063" width="2.28515625" style="515" customWidth="1"/>
    <col min="2064" max="2064" width="5.28515625" style="515" customWidth="1"/>
    <col min="2065" max="2065" width="7.7109375" style="515" customWidth="1"/>
    <col min="2066" max="2066" width="8.42578125" style="515" customWidth="1"/>
    <col min="2067" max="2067" width="8.28515625" style="515" customWidth="1"/>
    <col min="2068" max="2068" width="7.140625" style="515" customWidth="1"/>
    <col min="2069" max="2069" width="3.28515625" style="515" customWidth="1"/>
    <col min="2070" max="2070" width="4.140625" style="515" customWidth="1"/>
    <col min="2071" max="2071" width="5.7109375" style="515" customWidth="1"/>
    <col min="2072" max="2072" width="7.140625" style="515" customWidth="1"/>
    <col min="2073" max="2074" width="6.28515625" style="515" customWidth="1"/>
    <col min="2075" max="2075" width="8.7109375" style="515" customWidth="1"/>
    <col min="2076" max="2076" width="6.42578125" style="515" customWidth="1"/>
    <col min="2077" max="2077" width="6.28515625" style="515" customWidth="1"/>
    <col min="2078" max="2078" width="9.140625" style="515"/>
    <col min="2079" max="2079" width="10.28515625" style="515" customWidth="1"/>
    <col min="2080" max="2080" width="10.140625" style="515" customWidth="1"/>
    <col min="2081" max="2081" width="9.28515625" style="515" customWidth="1"/>
    <col min="2082" max="2264" width="9.140625" style="515"/>
    <col min="2265" max="2265" width="2.42578125" style="515" customWidth="1"/>
    <col min="2266" max="2266" width="25.5703125" style="515" customWidth="1"/>
    <col min="2267" max="2306" width="0" style="515" hidden="1" customWidth="1"/>
    <col min="2307" max="2307" width="6.140625" style="515" customWidth="1"/>
    <col min="2308" max="2308" width="5.28515625" style="515" customWidth="1"/>
    <col min="2309" max="2309" width="7.85546875" style="515" customWidth="1"/>
    <col min="2310" max="2310" width="6.140625" style="515" customWidth="1"/>
    <col min="2311" max="2311" width="4.7109375" style="515" customWidth="1"/>
    <col min="2312" max="2312" width="5.85546875" style="515" customWidth="1"/>
    <col min="2313" max="2313" width="6.7109375" style="515" customWidth="1"/>
    <col min="2314" max="2314" width="7.42578125" style="515" customWidth="1"/>
    <col min="2315" max="2315" width="7" style="515" customWidth="1"/>
    <col min="2316" max="2316" width="8.140625" style="515" customWidth="1"/>
    <col min="2317" max="2317" width="6.85546875" style="515" customWidth="1"/>
    <col min="2318" max="2318" width="7.42578125" style="515" customWidth="1"/>
    <col min="2319" max="2319" width="2.28515625" style="515" customWidth="1"/>
    <col min="2320" max="2320" width="5.28515625" style="515" customWidth="1"/>
    <col min="2321" max="2321" width="7.7109375" style="515" customWidth="1"/>
    <col min="2322" max="2322" width="8.42578125" style="515" customWidth="1"/>
    <col min="2323" max="2323" width="8.28515625" style="515" customWidth="1"/>
    <col min="2324" max="2324" width="7.140625" style="515" customWidth="1"/>
    <col min="2325" max="2325" width="3.28515625" style="515" customWidth="1"/>
    <col min="2326" max="2326" width="4.140625" style="515" customWidth="1"/>
    <col min="2327" max="2327" width="5.7109375" style="515" customWidth="1"/>
    <col min="2328" max="2328" width="7.140625" style="515" customWidth="1"/>
    <col min="2329" max="2330" width="6.28515625" style="515" customWidth="1"/>
    <col min="2331" max="2331" width="8.7109375" style="515" customWidth="1"/>
    <col min="2332" max="2332" width="6.42578125" style="515" customWidth="1"/>
    <col min="2333" max="2333" width="6.28515625" style="515" customWidth="1"/>
    <col min="2334" max="2334" width="9.140625" style="515"/>
    <col min="2335" max="2335" width="10.28515625" style="515" customWidth="1"/>
    <col min="2336" max="2336" width="10.140625" style="515" customWidth="1"/>
    <col min="2337" max="2337" width="9.28515625" style="515" customWidth="1"/>
    <col min="2338" max="2520" width="9.140625" style="515"/>
    <col min="2521" max="2521" width="2.42578125" style="515" customWidth="1"/>
    <col min="2522" max="2522" width="25.5703125" style="515" customWidth="1"/>
    <col min="2523" max="2562" width="0" style="515" hidden="1" customWidth="1"/>
    <col min="2563" max="2563" width="6.140625" style="515" customWidth="1"/>
    <col min="2564" max="2564" width="5.28515625" style="515" customWidth="1"/>
    <col min="2565" max="2565" width="7.85546875" style="515" customWidth="1"/>
    <col min="2566" max="2566" width="6.140625" style="515" customWidth="1"/>
    <col min="2567" max="2567" width="4.7109375" style="515" customWidth="1"/>
    <col min="2568" max="2568" width="5.85546875" style="515" customWidth="1"/>
    <col min="2569" max="2569" width="6.7109375" style="515" customWidth="1"/>
    <col min="2570" max="2570" width="7.42578125" style="515" customWidth="1"/>
    <col min="2571" max="2571" width="7" style="515" customWidth="1"/>
    <col min="2572" max="2572" width="8.140625" style="515" customWidth="1"/>
    <col min="2573" max="2573" width="6.85546875" style="515" customWidth="1"/>
    <col min="2574" max="2574" width="7.42578125" style="515" customWidth="1"/>
    <col min="2575" max="2575" width="2.28515625" style="515" customWidth="1"/>
    <col min="2576" max="2576" width="5.28515625" style="515" customWidth="1"/>
    <col min="2577" max="2577" width="7.7109375" style="515" customWidth="1"/>
    <col min="2578" max="2578" width="8.42578125" style="515" customWidth="1"/>
    <col min="2579" max="2579" width="8.28515625" style="515" customWidth="1"/>
    <col min="2580" max="2580" width="7.140625" style="515" customWidth="1"/>
    <col min="2581" max="2581" width="3.28515625" style="515" customWidth="1"/>
    <col min="2582" max="2582" width="4.140625" style="515" customWidth="1"/>
    <col min="2583" max="2583" width="5.7109375" style="515" customWidth="1"/>
    <col min="2584" max="2584" width="7.140625" style="515" customWidth="1"/>
    <col min="2585" max="2586" width="6.28515625" style="515" customWidth="1"/>
    <col min="2587" max="2587" width="8.7109375" style="515" customWidth="1"/>
    <col min="2588" max="2588" width="6.42578125" style="515" customWidth="1"/>
    <col min="2589" max="2589" width="6.28515625" style="515" customWidth="1"/>
    <col min="2590" max="2590" width="9.140625" style="515"/>
    <col min="2591" max="2591" width="10.28515625" style="515" customWidth="1"/>
    <col min="2592" max="2592" width="10.140625" style="515" customWidth="1"/>
    <col min="2593" max="2593" width="9.28515625" style="515" customWidth="1"/>
    <col min="2594" max="2776" width="9.140625" style="515"/>
    <col min="2777" max="2777" width="2.42578125" style="515" customWidth="1"/>
    <col min="2778" max="2778" width="25.5703125" style="515" customWidth="1"/>
    <col min="2779" max="2818" width="0" style="515" hidden="1" customWidth="1"/>
    <col min="2819" max="2819" width="6.140625" style="515" customWidth="1"/>
    <col min="2820" max="2820" width="5.28515625" style="515" customWidth="1"/>
    <col min="2821" max="2821" width="7.85546875" style="515" customWidth="1"/>
    <col min="2822" max="2822" width="6.140625" style="515" customWidth="1"/>
    <col min="2823" max="2823" width="4.7109375" style="515" customWidth="1"/>
    <col min="2824" max="2824" width="5.85546875" style="515" customWidth="1"/>
    <col min="2825" max="2825" width="6.7109375" style="515" customWidth="1"/>
    <col min="2826" max="2826" width="7.42578125" style="515" customWidth="1"/>
    <col min="2827" max="2827" width="7" style="515" customWidth="1"/>
    <col min="2828" max="2828" width="8.140625" style="515" customWidth="1"/>
    <col min="2829" max="2829" width="6.85546875" style="515" customWidth="1"/>
    <col min="2830" max="2830" width="7.42578125" style="515" customWidth="1"/>
    <col min="2831" max="2831" width="2.28515625" style="515" customWidth="1"/>
    <col min="2832" max="2832" width="5.28515625" style="515" customWidth="1"/>
    <col min="2833" max="2833" width="7.7109375" style="515" customWidth="1"/>
    <col min="2834" max="2834" width="8.42578125" style="515" customWidth="1"/>
    <col min="2835" max="2835" width="8.28515625" style="515" customWidth="1"/>
    <col min="2836" max="2836" width="7.140625" style="515" customWidth="1"/>
    <col min="2837" max="2837" width="3.28515625" style="515" customWidth="1"/>
    <col min="2838" max="2838" width="4.140625" style="515" customWidth="1"/>
    <col min="2839" max="2839" width="5.7109375" style="515" customWidth="1"/>
    <col min="2840" max="2840" width="7.140625" style="515" customWidth="1"/>
    <col min="2841" max="2842" width="6.28515625" style="515" customWidth="1"/>
    <col min="2843" max="2843" width="8.7109375" style="515" customWidth="1"/>
    <col min="2844" max="2844" width="6.42578125" style="515" customWidth="1"/>
    <col min="2845" max="2845" width="6.28515625" style="515" customWidth="1"/>
    <col min="2846" max="2846" width="9.140625" style="515"/>
    <col min="2847" max="2847" width="10.28515625" style="515" customWidth="1"/>
    <col min="2848" max="2848" width="10.140625" style="515" customWidth="1"/>
    <col min="2849" max="2849" width="9.28515625" style="515" customWidth="1"/>
    <col min="2850" max="3032" width="9.140625" style="515"/>
    <col min="3033" max="3033" width="2.42578125" style="515" customWidth="1"/>
    <col min="3034" max="3034" width="25.5703125" style="515" customWidth="1"/>
    <col min="3035" max="3074" width="0" style="515" hidden="1" customWidth="1"/>
    <col min="3075" max="3075" width="6.140625" style="515" customWidth="1"/>
    <col min="3076" max="3076" width="5.28515625" style="515" customWidth="1"/>
    <col min="3077" max="3077" width="7.85546875" style="515" customWidth="1"/>
    <col min="3078" max="3078" width="6.140625" style="515" customWidth="1"/>
    <col min="3079" max="3079" width="4.7109375" style="515" customWidth="1"/>
    <col min="3080" max="3080" width="5.85546875" style="515" customWidth="1"/>
    <col min="3081" max="3081" width="6.7109375" style="515" customWidth="1"/>
    <col min="3082" max="3082" width="7.42578125" style="515" customWidth="1"/>
    <col min="3083" max="3083" width="7" style="515" customWidth="1"/>
    <col min="3084" max="3084" width="8.140625" style="515" customWidth="1"/>
    <col min="3085" max="3085" width="6.85546875" style="515" customWidth="1"/>
    <col min="3086" max="3086" width="7.42578125" style="515" customWidth="1"/>
    <col min="3087" max="3087" width="2.28515625" style="515" customWidth="1"/>
    <col min="3088" max="3088" width="5.28515625" style="515" customWidth="1"/>
    <col min="3089" max="3089" width="7.7109375" style="515" customWidth="1"/>
    <col min="3090" max="3090" width="8.42578125" style="515" customWidth="1"/>
    <col min="3091" max="3091" width="8.28515625" style="515" customWidth="1"/>
    <col min="3092" max="3092" width="7.140625" style="515" customWidth="1"/>
    <col min="3093" max="3093" width="3.28515625" style="515" customWidth="1"/>
    <col min="3094" max="3094" width="4.140625" style="515" customWidth="1"/>
    <col min="3095" max="3095" width="5.7109375" style="515" customWidth="1"/>
    <col min="3096" max="3096" width="7.140625" style="515" customWidth="1"/>
    <col min="3097" max="3098" width="6.28515625" style="515" customWidth="1"/>
    <col min="3099" max="3099" width="8.7109375" style="515" customWidth="1"/>
    <col min="3100" max="3100" width="6.42578125" style="515" customWidth="1"/>
    <col min="3101" max="3101" width="6.28515625" style="515" customWidth="1"/>
    <col min="3102" max="3102" width="9.140625" style="515"/>
    <col min="3103" max="3103" width="10.28515625" style="515" customWidth="1"/>
    <col min="3104" max="3104" width="10.140625" style="515" customWidth="1"/>
    <col min="3105" max="3105" width="9.28515625" style="515" customWidth="1"/>
    <col min="3106" max="3288" width="9.140625" style="515"/>
    <col min="3289" max="3289" width="2.42578125" style="515" customWidth="1"/>
    <col min="3290" max="3290" width="25.5703125" style="515" customWidth="1"/>
    <col min="3291" max="3330" width="0" style="515" hidden="1" customWidth="1"/>
    <col min="3331" max="3331" width="6.140625" style="515" customWidth="1"/>
    <col min="3332" max="3332" width="5.28515625" style="515" customWidth="1"/>
    <col min="3333" max="3333" width="7.85546875" style="515" customWidth="1"/>
    <col min="3334" max="3334" width="6.140625" style="515" customWidth="1"/>
    <col min="3335" max="3335" width="4.7109375" style="515" customWidth="1"/>
    <col min="3336" max="3336" width="5.85546875" style="515" customWidth="1"/>
    <col min="3337" max="3337" width="6.7109375" style="515" customWidth="1"/>
    <col min="3338" max="3338" width="7.42578125" style="515" customWidth="1"/>
    <col min="3339" max="3339" width="7" style="515" customWidth="1"/>
    <col min="3340" max="3340" width="8.140625" style="515" customWidth="1"/>
    <col min="3341" max="3341" width="6.85546875" style="515" customWidth="1"/>
    <col min="3342" max="3342" width="7.42578125" style="515" customWidth="1"/>
    <col min="3343" max="3343" width="2.28515625" style="515" customWidth="1"/>
    <col min="3344" max="3344" width="5.28515625" style="515" customWidth="1"/>
    <col min="3345" max="3345" width="7.7109375" style="515" customWidth="1"/>
    <col min="3346" max="3346" width="8.42578125" style="515" customWidth="1"/>
    <col min="3347" max="3347" width="8.28515625" style="515" customWidth="1"/>
    <col min="3348" max="3348" width="7.140625" style="515" customWidth="1"/>
    <col min="3349" max="3349" width="3.28515625" style="515" customWidth="1"/>
    <col min="3350" max="3350" width="4.140625" style="515" customWidth="1"/>
    <col min="3351" max="3351" width="5.7109375" style="515" customWidth="1"/>
    <col min="3352" max="3352" width="7.140625" style="515" customWidth="1"/>
    <col min="3353" max="3354" width="6.28515625" style="515" customWidth="1"/>
    <col min="3355" max="3355" width="8.7109375" style="515" customWidth="1"/>
    <col min="3356" max="3356" width="6.42578125" style="515" customWidth="1"/>
    <col min="3357" max="3357" width="6.28515625" style="515" customWidth="1"/>
    <col min="3358" max="3358" width="9.140625" style="515"/>
    <col min="3359" max="3359" width="10.28515625" style="515" customWidth="1"/>
    <col min="3360" max="3360" width="10.140625" style="515" customWidth="1"/>
    <col min="3361" max="3361" width="9.28515625" style="515" customWidth="1"/>
    <col min="3362" max="3544" width="9.140625" style="515"/>
    <col min="3545" max="3545" width="2.42578125" style="515" customWidth="1"/>
    <col min="3546" max="3546" width="25.5703125" style="515" customWidth="1"/>
    <col min="3547" max="3586" width="0" style="515" hidden="1" customWidth="1"/>
    <col min="3587" max="3587" width="6.140625" style="515" customWidth="1"/>
    <col min="3588" max="3588" width="5.28515625" style="515" customWidth="1"/>
    <col min="3589" max="3589" width="7.85546875" style="515" customWidth="1"/>
    <col min="3590" max="3590" width="6.140625" style="515" customWidth="1"/>
    <col min="3591" max="3591" width="4.7109375" style="515" customWidth="1"/>
    <col min="3592" max="3592" width="5.85546875" style="515" customWidth="1"/>
    <col min="3593" max="3593" width="6.7109375" style="515" customWidth="1"/>
    <col min="3594" max="3594" width="7.42578125" style="515" customWidth="1"/>
    <col min="3595" max="3595" width="7" style="515" customWidth="1"/>
    <col min="3596" max="3596" width="8.140625" style="515" customWidth="1"/>
    <col min="3597" max="3597" width="6.85546875" style="515" customWidth="1"/>
    <col min="3598" max="3598" width="7.42578125" style="515" customWidth="1"/>
    <col min="3599" max="3599" width="2.28515625" style="515" customWidth="1"/>
    <col min="3600" max="3600" width="5.28515625" style="515" customWidth="1"/>
    <col min="3601" max="3601" width="7.7109375" style="515" customWidth="1"/>
    <col min="3602" max="3602" width="8.42578125" style="515" customWidth="1"/>
    <col min="3603" max="3603" width="8.28515625" style="515" customWidth="1"/>
    <col min="3604" max="3604" width="7.140625" style="515" customWidth="1"/>
    <col min="3605" max="3605" width="3.28515625" style="515" customWidth="1"/>
    <col min="3606" max="3606" width="4.140625" style="515" customWidth="1"/>
    <col min="3607" max="3607" width="5.7109375" style="515" customWidth="1"/>
    <col min="3608" max="3608" width="7.140625" style="515" customWidth="1"/>
    <col min="3609" max="3610" width="6.28515625" style="515" customWidth="1"/>
    <col min="3611" max="3611" width="8.7109375" style="515" customWidth="1"/>
    <col min="3612" max="3612" width="6.42578125" style="515" customWidth="1"/>
    <col min="3613" max="3613" width="6.28515625" style="515" customWidth="1"/>
    <col min="3614" max="3614" width="9.140625" style="515"/>
    <col min="3615" max="3615" width="10.28515625" style="515" customWidth="1"/>
    <col min="3616" max="3616" width="10.140625" style="515" customWidth="1"/>
    <col min="3617" max="3617" width="9.28515625" style="515" customWidth="1"/>
    <col min="3618" max="3800" width="9.140625" style="515"/>
    <col min="3801" max="3801" width="2.42578125" style="515" customWidth="1"/>
    <col min="3802" max="3802" width="25.5703125" style="515" customWidth="1"/>
    <col min="3803" max="3842" width="0" style="515" hidden="1" customWidth="1"/>
    <col min="3843" max="3843" width="6.140625" style="515" customWidth="1"/>
    <col min="3844" max="3844" width="5.28515625" style="515" customWidth="1"/>
    <col min="3845" max="3845" width="7.85546875" style="515" customWidth="1"/>
    <col min="3846" max="3846" width="6.140625" style="515" customWidth="1"/>
    <col min="3847" max="3847" width="4.7109375" style="515" customWidth="1"/>
    <col min="3848" max="3848" width="5.85546875" style="515" customWidth="1"/>
    <col min="3849" max="3849" width="6.7109375" style="515" customWidth="1"/>
    <col min="3850" max="3850" width="7.42578125" style="515" customWidth="1"/>
    <col min="3851" max="3851" width="7" style="515" customWidth="1"/>
    <col min="3852" max="3852" width="8.140625" style="515" customWidth="1"/>
    <col min="3853" max="3853" width="6.85546875" style="515" customWidth="1"/>
    <col min="3854" max="3854" width="7.42578125" style="515" customWidth="1"/>
    <col min="3855" max="3855" width="2.28515625" style="515" customWidth="1"/>
    <col min="3856" max="3856" width="5.28515625" style="515" customWidth="1"/>
    <col min="3857" max="3857" width="7.7109375" style="515" customWidth="1"/>
    <col min="3858" max="3858" width="8.42578125" style="515" customWidth="1"/>
    <col min="3859" max="3859" width="8.28515625" style="515" customWidth="1"/>
    <col min="3860" max="3860" width="7.140625" style="515" customWidth="1"/>
    <col min="3861" max="3861" width="3.28515625" style="515" customWidth="1"/>
    <col min="3862" max="3862" width="4.140625" style="515" customWidth="1"/>
    <col min="3863" max="3863" width="5.7109375" style="515" customWidth="1"/>
    <col min="3864" max="3864" width="7.140625" style="515" customWidth="1"/>
    <col min="3865" max="3866" width="6.28515625" style="515" customWidth="1"/>
    <col min="3867" max="3867" width="8.7109375" style="515" customWidth="1"/>
    <col min="3868" max="3868" width="6.42578125" style="515" customWidth="1"/>
    <col min="3869" max="3869" width="6.28515625" style="515" customWidth="1"/>
    <col min="3870" max="3870" width="9.140625" style="515"/>
    <col min="3871" max="3871" width="10.28515625" style="515" customWidth="1"/>
    <col min="3872" max="3872" width="10.140625" style="515" customWidth="1"/>
    <col min="3873" max="3873" width="9.28515625" style="515" customWidth="1"/>
    <col min="3874" max="4056" width="9.140625" style="515"/>
    <col min="4057" max="4057" width="2.42578125" style="515" customWidth="1"/>
    <col min="4058" max="4058" width="25.5703125" style="515" customWidth="1"/>
    <col min="4059" max="4098" width="0" style="515" hidden="1" customWidth="1"/>
    <col min="4099" max="4099" width="6.140625" style="515" customWidth="1"/>
    <col min="4100" max="4100" width="5.28515625" style="515" customWidth="1"/>
    <col min="4101" max="4101" width="7.85546875" style="515" customWidth="1"/>
    <col min="4102" max="4102" width="6.140625" style="515" customWidth="1"/>
    <col min="4103" max="4103" width="4.7109375" style="515" customWidth="1"/>
    <col min="4104" max="4104" width="5.85546875" style="515" customWidth="1"/>
    <col min="4105" max="4105" width="6.7109375" style="515" customWidth="1"/>
    <col min="4106" max="4106" width="7.42578125" style="515" customWidth="1"/>
    <col min="4107" max="4107" width="7" style="515" customWidth="1"/>
    <col min="4108" max="4108" width="8.140625" style="515" customWidth="1"/>
    <col min="4109" max="4109" width="6.85546875" style="515" customWidth="1"/>
    <col min="4110" max="4110" width="7.42578125" style="515" customWidth="1"/>
    <col min="4111" max="4111" width="2.28515625" style="515" customWidth="1"/>
    <col min="4112" max="4112" width="5.28515625" style="515" customWidth="1"/>
    <col min="4113" max="4113" width="7.7109375" style="515" customWidth="1"/>
    <col min="4114" max="4114" width="8.42578125" style="515" customWidth="1"/>
    <col min="4115" max="4115" width="8.28515625" style="515" customWidth="1"/>
    <col min="4116" max="4116" width="7.140625" style="515" customWidth="1"/>
    <col min="4117" max="4117" width="3.28515625" style="515" customWidth="1"/>
    <col min="4118" max="4118" width="4.140625" style="515" customWidth="1"/>
    <col min="4119" max="4119" width="5.7109375" style="515" customWidth="1"/>
    <col min="4120" max="4120" width="7.140625" style="515" customWidth="1"/>
    <col min="4121" max="4122" width="6.28515625" style="515" customWidth="1"/>
    <col min="4123" max="4123" width="8.7109375" style="515" customWidth="1"/>
    <col min="4124" max="4124" width="6.42578125" style="515" customWidth="1"/>
    <col min="4125" max="4125" width="6.28515625" style="515" customWidth="1"/>
    <col min="4126" max="4126" width="9.140625" style="515"/>
    <col min="4127" max="4127" width="10.28515625" style="515" customWidth="1"/>
    <col min="4128" max="4128" width="10.140625" style="515" customWidth="1"/>
    <col min="4129" max="4129" width="9.28515625" style="515" customWidth="1"/>
    <col min="4130" max="4312" width="9.140625" style="515"/>
    <col min="4313" max="4313" width="2.42578125" style="515" customWidth="1"/>
    <col min="4314" max="4314" width="25.5703125" style="515" customWidth="1"/>
    <col min="4315" max="4354" width="0" style="515" hidden="1" customWidth="1"/>
    <col min="4355" max="4355" width="6.140625" style="515" customWidth="1"/>
    <col min="4356" max="4356" width="5.28515625" style="515" customWidth="1"/>
    <col min="4357" max="4357" width="7.85546875" style="515" customWidth="1"/>
    <col min="4358" max="4358" width="6.140625" style="515" customWidth="1"/>
    <col min="4359" max="4359" width="4.7109375" style="515" customWidth="1"/>
    <col min="4360" max="4360" width="5.85546875" style="515" customWidth="1"/>
    <col min="4361" max="4361" width="6.7109375" style="515" customWidth="1"/>
    <col min="4362" max="4362" width="7.42578125" style="515" customWidth="1"/>
    <col min="4363" max="4363" width="7" style="515" customWidth="1"/>
    <col min="4364" max="4364" width="8.140625" style="515" customWidth="1"/>
    <col min="4365" max="4365" width="6.85546875" style="515" customWidth="1"/>
    <col min="4366" max="4366" width="7.42578125" style="515" customWidth="1"/>
    <col min="4367" max="4367" width="2.28515625" style="515" customWidth="1"/>
    <col min="4368" max="4368" width="5.28515625" style="515" customWidth="1"/>
    <col min="4369" max="4369" width="7.7109375" style="515" customWidth="1"/>
    <col min="4370" max="4370" width="8.42578125" style="515" customWidth="1"/>
    <col min="4371" max="4371" width="8.28515625" style="515" customWidth="1"/>
    <col min="4372" max="4372" width="7.140625" style="515" customWidth="1"/>
    <col min="4373" max="4373" width="3.28515625" style="515" customWidth="1"/>
    <col min="4374" max="4374" width="4.140625" style="515" customWidth="1"/>
    <col min="4375" max="4375" width="5.7109375" style="515" customWidth="1"/>
    <col min="4376" max="4376" width="7.140625" style="515" customWidth="1"/>
    <col min="4377" max="4378" width="6.28515625" style="515" customWidth="1"/>
    <col min="4379" max="4379" width="8.7109375" style="515" customWidth="1"/>
    <col min="4380" max="4380" width="6.42578125" style="515" customWidth="1"/>
    <col min="4381" max="4381" width="6.28515625" style="515" customWidth="1"/>
    <col min="4382" max="4382" width="9.140625" style="515"/>
    <col min="4383" max="4383" width="10.28515625" style="515" customWidth="1"/>
    <col min="4384" max="4384" width="10.140625" style="515" customWidth="1"/>
    <col min="4385" max="4385" width="9.28515625" style="515" customWidth="1"/>
    <col min="4386" max="4568" width="9.140625" style="515"/>
    <col min="4569" max="4569" width="2.42578125" style="515" customWidth="1"/>
    <col min="4570" max="4570" width="25.5703125" style="515" customWidth="1"/>
    <col min="4571" max="4610" width="0" style="515" hidden="1" customWidth="1"/>
    <col min="4611" max="4611" width="6.140625" style="515" customWidth="1"/>
    <col min="4612" max="4612" width="5.28515625" style="515" customWidth="1"/>
    <col min="4613" max="4613" width="7.85546875" style="515" customWidth="1"/>
    <col min="4614" max="4614" width="6.140625" style="515" customWidth="1"/>
    <col min="4615" max="4615" width="4.7109375" style="515" customWidth="1"/>
    <col min="4616" max="4616" width="5.85546875" style="515" customWidth="1"/>
    <col min="4617" max="4617" width="6.7109375" style="515" customWidth="1"/>
    <col min="4618" max="4618" width="7.42578125" style="515" customWidth="1"/>
    <col min="4619" max="4619" width="7" style="515" customWidth="1"/>
    <col min="4620" max="4620" width="8.140625" style="515" customWidth="1"/>
    <col min="4621" max="4621" width="6.85546875" style="515" customWidth="1"/>
    <col min="4622" max="4622" width="7.42578125" style="515" customWidth="1"/>
    <col min="4623" max="4623" width="2.28515625" style="515" customWidth="1"/>
    <col min="4624" max="4624" width="5.28515625" style="515" customWidth="1"/>
    <col min="4625" max="4625" width="7.7109375" style="515" customWidth="1"/>
    <col min="4626" max="4626" width="8.42578125" style="515" customWidth="1"/>
    <col min="4627" max="4627" width="8.28515625" style="515" customWidth="1"/>
    <col min="4628" max="4628" width="7.140625" style="515" customWidth="1"/>
    <col min="4629" max="4629" width="3.28515625" style="515" customWidth="1"/>
    <col min="4630" max="4630" width="4.140625" style="515" customWidth="1"/>
    <col min="4631" max="4631" width="5.7109375" style="515" customWidth="1"/>
    <col min="4632" max="4632" width="7.140625" style="515" customWidth="1"/>
    <col min="4633" max="4634" width="6.28515625" style="515" customWidth="1"/>
    <col min="4635" max="4635" width="8.7109375" style="515" customWidth="1"/>
    <col min="4636" max="4636" width="6.42578125" style="515" customWidth="1"/>
    <col min="4637" max="4637" width="6.28515625" style="515" customWidth="1"/>
    <col min="4638" max="4638" width="9.140625" style="515"/>
    <col min="4639" max="4639" width="10.28515625" style="515" customWidth="1"/>
    <col min="4640" max="4640" width="10.140625" style="515" customWidth="1"/>
    <col min="4641" max="4641" width="9.28515625" style="515" customWidth="1"/>
    <col min="4642" max="4824" width="9.140625" style="515"/>
    <col min="4825" max="4825" width="2.42578125" style="515" customWidth="1"/>
    <col min="4826" max="4826" width="25.5703125" style="515" customWidth="1"/>
    <col min="4827" max="4866" width="0" style="515" hidden="1" customWidth="1"/>
    <col min="4867" max="4867" width="6.140625" style="515" customWidth="1"/>
    <col min="4868" max="4868" width="5.28515625" style="515" customWidth="1"/>
    <col min="4869" max="4869" width="7.85546875" style="515" customWidth="1"/>
    <col min="4870" max="4870" width="6.140625" style="515" customWidth="1"/>
    <col min="4871" max="4871" width="4.7109375" style="515" customWidth="1"/>
    <col min="4872" max="4872" width="5.85546875" style="515" customWidth="1"/>
    <col min="4873" max="4873" width="6.7109375" style="515" customWidth="1"/>
    <col min="4874" max="4874" width="7.42578125" style="515" customWidth="1"/>
    <col min="4875" max="4875" width="7" style="515" customWidth="1"/>
    <col min="4876" max="4876" width="8.140625" style="515" customWidth="1"/>
    <col min="4877" max="4877" width="6.85546875" style="515" customWidth="1"/>
    <col min="4878" max="4878" width="7.42578125" style="515" customWidth="1"/>
    <col min="4879" max="4879" width="2.28515625" style="515" customWidth="1"/>
    <col min="4880" max="4880" width="5.28515625" style="515" customWidth="1"/>
    <col min="4881" max="4881" width="7.7109375" style="515" customWidth="1"/>
    <col min="4882" max="4882" width="8.42578125" style="515" customWidth="1"/>
    <col min="4883" max="4883" width="8.28515625" style="515" customWidth="1"/>
    <col min="4884" max="4884" width="7.140625" style="515" customWidth="1"/>
    <col min="4885" max="4885" width="3.28515625" style="515" customWidth="1"/>
    <col min="4886" max="4886" width="4.140625" style="515" customWidth="1"/>
    <col min="4887" max="4887" width="5.7109375" style="515" customWidth="1"/>
    <col min="4888" max="4888" width="7.140625" style="515" customWidth="1"/>
    <col min="4889" max="4890" width="6.28515625" style="515" customWidth="1"/>
    <col min="4891" max="4891" width="8.7109375" style="515" customWidth="1"/>
    <col min="4892" max="4892" width="6.42578125" style="515" customWidth="1"/>
    <col min="4893" max="4893" width="6.28515625" style="515" customWidth="1"/>
    <col min="4894" max="4894" width="9.140625" style="515"/>
    <col min="4895" max="4895" width="10.28515625" style="515" customWidth="1"/>
    <col min="4896" max="4896" width="10.140625" style="515" customWidth="1"/>
    <col min="4897" max="4897" width="9.28515625" style="515" customWidth="1"/>
    <col min="4898" max="5080" width="9.140625" style="515"/>
    <col min="5081" max="5081" width="2.42578125" style="515" customWidth="1"/>
    <col min="5082" max="5082" width="25.5703125" style="515" customWidth="1"/>
    <col min="5083" max="5122" width="0" style="515" hidden="1" customWidth="1"/>
    <col min="5123" max="5123" width="6.140625" style="515" customWidth="1"/>
    <col min="5124" max="5124" width="5.28515625" style="515" customWidth="1"/>
    <col min="5125" max="5125" width="7.85546875" style="515" customWidth="1"/>
    <col min="5126" max="5126" width="6.140625" style="515" customWidth="1"/>
    <col min="5127" max="5127" width="4.7109375" style="515" customWidth="1"/>
    <col min="5128" max="5128" width="5.85546875" style="515" customWidth="1"/>
    <col min="5129" max="5129" width="6.7109375" style="515" customWidth="1"/>
    <col min="5130" max="5130" width="7.42578125" style="515" customWidth="1"/>
    <col min="5131" max="5131" width="7" style="515" customWidth="1"/>
    <col min="5132" max="5132" width="8.140625" style="515" customWidth="1"/>
    <col min="5133" max="5133" width="6.85546875" style="515" customWidth="1"/>
    <col min="5134" max="5134" width="7.42578125" style="515" customWidth="1"/>
    <col min="5135" max="5135" width="2.28515625" style="515" customWidth="1"/>
    <col min="5136" max="5136" width="5.28515625" style="515" customWidth="1"/>
    <col min="5137" max="5137" width="7.7109375" style="515" customWidth="1"/>
    <col min="5138" max="5138" width="8.42578125" style="515" customWidth="1"/>
    <col min="5139" max="5139" width="8.28515625" style="515" customWidth="1"/>
    <col min="5140" max="5140" width="7.140625" style="515" customWidth="1"/>
    <col min="5141" max="5141" width="3.28515625" style="515" customWidth="1"/>
    <col min="5142" max="5142" width="4.140625" style="515" customWidth="1"/>
    <col min="5143" max="5143" width="5.7109375" style="515" customWidth="1"/>
    <col min="5144" max="5144" width="7.140625" style="515" customWidth="1"/>
    <col min="5145" max="5146" width="6.28515625" style="515" customWidth="1"/>
    <col min="5147" max="5147" width="8.7109375" style="515" customWidth="1"/>
    <col min="5148" max="5148" width="6.42578125" style="515" customWidth="1"/>
    <col min="5149" max="5149" width="6.28515625" style="515" customWidth="1"/>
    <col min="5150" max="5150" width="9.140625" style="515"/>
    <col min="5151" max="5151" width="10.28515625" style="515" customWidth="1"/>
    <col min="5152" max="5152" width="10.140625" style="515" customWidth="1"/>
    <col min="5153" max="5153" width="9.28515625" style="515" customWidth="1"/>
    <col min="5154" max="5336" width="9.140625" style="515"/>
    <col min="5337" max="5337" width="2.42578125" style="515" customWidth="1"/>
    <col min="5338" max="5338" width="25.5703125" style="515" customWidth="1"/>
    <col min="5339" max="5378" width="0" style="515" hidden="1" customWidth="1"/>
    <col min="5379" max="5379" width="6.140625" style="515" customWidth="1"/>
    <col min="5380" max="5380" width="5.28515625" style="515" customWidth="1"/>
    <col min="5381" max="5381" width="7.85546875" style="515" customWidth="1"/>
    <col min="5382" max="5382" width="6.140625" style="515" customWidth="1"/>
    <col min="5383" max="5383" width="4.7109375" style="515" customWidth="1"/>
    <col min="5384" max="5384" width="5.85546875" style="515" customWidth="1"/>
    <col min="5385" max="5385" width="6.7109375" style="515" customWidth="1"/>
    <col min="5386" max="5386" width="7.42578125" style="515" customWidth="1"/>
    <col min="5387" max="5387" width="7" style="515" customWidth="1"/>
    <col min="5388" max="5388" width="8.140625" style="515" customWidth="1"/>
    <col min="5389" max="5389" width="6.85546875" style="515" customWidth="1"/>
    <col min="5390" max="5390" width="7.42578125" style="515" customWidth="1"/>
    <col min="5391" max="5391" width="2.28515625" style="515" customWidth="1"/>
    <col min="5392" max="5392" width="5.28515625" style="515" customWidth="1"/>
    <col min="5393" max="5393" width="7.7109375" style="515" customWidth="1"/>
    <col min="5394" max="5394" width="8.42578125" style="515" customWidth="1"/>
    <col min="5395" max="5395" width="8.28515625" style="515" customWidth="1"/>
    <col min="5396" max="5396" width="7.140625" style="515" customWidth="1"/>
    <col min="5397" max="5397" width="3.28515625" style="515" customWidth="1"/>
    <col min="5398" max="5398" width="4.140625" style="515" customWidth="1"/>
    <col min="5399" max="5399" width="5.7109375" style="515" customWidth="1"/>
    <col min="5400" max="5400" width="7.140625" style="515" customWidth="1"/>
    <col min="5401" max="5402" width="6.28515625" style="515" customWidth="1"/>
    <col min="5403" max="5403" width="8.7109375" style="515" customWidth="1"/>
    <col min="5404" max="5404" width="6.42578125" style="515" customWidth="1"/>
    <col min="5405" max="5405" width="6.28515625" style="515" customWidth="1"/>
    <col min="5406" max="5406" width="9.140625" style="515"/>
    <col min="5407" max="5407" width="10.28515625" style="515" customWidth="1"/>
    <col min="5408" max="5408" width="10.140625" style="515" customWidth="1"/>
    <col min="5409" max="5409" width="9.28515625" style="515" customWidth="1"/>
    <col min="5410" max="5592" width="9.140625" style="515"/>
    <col min="5593" max="5593" width="2.42578125" style="515" customWidth="1"/>
    <col min="5594" max="5594" width="25.5703125" style="515" customWidth="1"/>
    <col min="5595" max="5634" width="0" style="515" hidden="1" customWidth="1"/>
    <col min="5635" max="5635" width="6.140625" style="515" customWidth="1"/>
    <col min="5636" max="5636" width="5.28515625" style="515" customWidth="1"/>
    <col min="5637" max="5637" width="7.85546875" style="515" customWidth="1"/>
    <col min="5638" max="5638" width="6.140625" style="515" customWidth="1"/>
    <col min="5639" max="5639" width="4.7109375" style="515" customWidth="1"/>
    <col min="5640" max="5640" width="5.85546875" style="515" customWidth="1"/>
    <col min="5641" max="5641" width="6.7109375" style="515" customWidth="1"/>
    <col min="5642" max="5642" width="7.42578125" style="515" customWidth="1"/>
    <col min="5643" max="5643" width="7" style="515" customWidth="1"/>
    <col min="5644" max="5644" width="8.140625" style="515" customWidth="1"/>
    <col min="5645" max="5645" width="6.85546875" style="515" customWidth="1"/>
    <col min="5646" max="5646" width="7.42578125" style="515" customWidth="1"/>
    <col min="5647" max="5647" width="2.28515625" style="515" customWidth="1"/>
    <col min="5648" max="5648" width="5.28515625" style="515" customWidth="1"/>
    <col min="5649" max="5649" width="7.7109375" style="515" customWidth="1"/>
    <col min="5650" max="5650" width="8.42578125" style="515" customWidth="1"/>
    <col min="5651" max="5651" width="8.28515625" style="515" customWidth="1"/>
    <col min="5652" max="5652" width="7.140625" style="515" customWidth="1"/>
    <col min="5653" max="5653" width="3.28515625" style="515" customWidth="1"/>
    <col min="5654" max="5654" width="4.140625" style="515" customWidth="1"/>
    <col min="5655" max="5655" width="5.7109375" style="515" customWidth="1"/>
    <col min="5656" max="5656" width="7.140625" style="515" customWidth="1"/>
    <col min="5657" max="5658" width="6.28515625" style="515" customWidth="1"/>
    <col min="5659" max="5659" width="8.7109375" style="515" customWidth="1"/>
    <col min="5660" max="5660" width="6.42578125" style="515" customWidth="1"/>
    <col min="5661" max="5661" width="6.28515625" style="515" customWidth="1"/>
    <col min="5662" max="5662" width="9.140625" style="515"/>
    <col min="5663" max="5663" width="10.28515625" style="515" customWidth="1"/>
    <col min="5664" max="5664" width="10.140625" style="515" customWidth="1"/>
    <col min="5665" max="5665" width="9.28515625" style="515" customWidth="1"/>
    <col min="5666" max="5848" width="9.140625" style="515"/>
    <col min="5849" max="5849" width="2.42578125" style="515" customWidth="1"/>
    <col min="5850" max="5850" width="25.5703125" style="515" customWidth="1"/>
    <col min="5851" max="5890" width="0" style="515" hidden="1" customWidth="1"/>
    <col min="5891" max="5891" width="6.140625" style="515" customWidth="1"/>
    <col min="5892" max="5892" width="5.28515625" style="515" customWidth="1"/>
    <col min="5893" max="5893" width="7.85546875" style="515" customWidth="1"/>
    <col min="5894" max="5894" width="6.140625" style="515" customWidth="1"/>
    <col min="5895" max="5895" width="4.7109375" style="515" customWidth="1"/>
    <col min="5896" max="5896" width="5.85546875" style="515" customWidth="1"/>
    <col min="5897" max="5897" width="6.7109375" style="515" customWidth="1"/>
    <col min="5898" max="5898" width="7.42578125" style="515" customWidth="1"/>
    <col min="5899" max="5899" width="7" style="515" customWidth="1"/>
    <col min="5900" max="5900" width="8.140625" style="515" customWidth="1"/>
    <col min="5901" max="5901" width="6.85546875" style="515" customWidth="1"/>
    <col min="5902" max="5902" width="7.42578125" style="515" customWidth="1"/>
    <col min="5903" max="5903" width="2.28515625" style="515" customWidth="1"/>
    <col min="5904" max="5904" width="5.28515625" style="515" customWidth="1"/>
    <col min="5905" max="5905" width="7.7109375" style="515" customWidth="1"/>
    <col min="5906" max="5906" width="8.42578125" style="515" customWidth="1"/>
    <col min="5907" max="5907" width="8.28515625" style="515" customWidth="1"/>
    <col min="5908" max="5908" width="7.140625" style="515" customWidth="1"/>
    <col min="5909" max="5909" width="3.28515625" style="515" customWidth="1"/>
    <col min="5910" max="5910" width="4.140625" style="515" customWidth="1"/>
    <col min="5911" max="5911" width="5.7109375" style="515" customWidth="1"/>
    <col min="5912" max="5912" width="7.140625" style="515" customWidth="1"/>
    <col min="5913" max="5914" width="6.28515625" style="515" customWidth="1"/>
    <col min="5915" max="5915" width="8.7109375" style="515" customWidth="1"/>
    <col min="5916" max="5916" width="6.42578125" style="515" customWidth="1"/>
    <col min="5917" max="5917" width="6.28515625" style="515" customWidth="1"/>
    <col min="5918" max="5918" width="9.140625" style="515"/>
    <col min="5919" max="5919" width="10.28515625" style="515" customWidth="1"/>
    <col min="5920" max="5920" width="10.140625" style="515" customWidth="1"/>
    <col min="5921" max="5921" width="9.28515625" style="515" customWidth="1"/>
    <col min="5922" max="6104" width="9.140625" style="515"/>
    <col min="6105" max="6105" width="2.42578125" style="515" customWidth="1"/>
    <col min="6106" max="6106" width="25.5703125" style="515" customWidth="1"/>
    <col min="6107" max="6146" width="0" style="515" hidden="1" customWidth="1"/>
    <col min="6147" max="6147" width="6.140625" style="515" customWidth="1"/>
    <col min="6148" max="6148" width="5.28515625" style="515" customWidth="1"/>
    <col min="6149" max="6149" width="7.85546875" style="515" customWidth="1"/>
    <col min="6150" max="6150" width="6.140625" style="515" customWidth="1"/>
    <col min="6151" max="6151" width="4.7109375" style="515" customWidth="1"/>
    <col min="6152" max="6152" width="5.85546875" style="515" customWidth="1"/>
    <col min="6153" max="6153" width="6.7109375" style="515" customWidth="1"/>
    <col min="6154" max="6154" width="7.42578125" style="515" customWidth="1"/>
    <col min="6155" max="6155" width="7" style="515" customWidth="1"/>
    <col min="6156" max="6156" width="8.140625" style="515" customWidth="1"/>
    <col min="6157" max="6157" width="6.85546875" style="515" customWidth="1"/>
    <col min="6158" max="6158" width="7.42578125" style="515" customWidth="1"/>
    <col min="6159" max="6159" width="2.28515625" style="515" customWidth="1"/>
    <col min="6160" max="6160" width="5.28515625" style="515" customWidth="1"/>
    <col min="6161" max="6161" width="7.7109375" style="515" customWidth="1"/>
    <col min="6162" max="6162" width="8.42578125" style="515" customWidth="1"/>
    <col min="6163" max="6163" width="8.28515625" style="515" customWidth="1"/>
    <col min="6164" max="6164" width="7.140625" style="515" customWidth="1"/>
    <col min="6165" max="6165" width="3.28515625" style="515" customWidth="1"/>
    <col min="6166" max="6166" width="4.140625" style="515" customWidth="1"/>
    <col min="6167" max="6167" width="5.7109375" style="515" customWidth="1"/>
    <col min="6168" max="6168" width="7.140625" style="515" customWidth="1"/>
    <col min="6169" max="6170" width="6.28515625" style="515" customWidth="1"/>
    <col min="6171" max="6171" width="8.7109375" style="515" customWidth="1"/>
    <col min="6172" max="6172" width="6.42578125" style="515" customWidth="1"/>
    <col min="6173" max="6173" width="6.28515625" style="515" customWidth="1"/>
    <col min="6174" max="6174" width="9.140625" style="515"/>
    <col min="6175" max="6175" width="10.28515625" style="515" customWidth="1"/>
    <col min="6176" max="6176" width="10.140625" style="515" customWidth="1"/>
    <col min="6177" max="6177" width="9.28515625" style="515" customWidth="1"/>
    <col min="6178" max="6360" width="9.140625" style="515"/>
    <col min="6361" max="6361" width="2.42578125" style="515" customWidth="1"/>
    <col min="6362" max="6362" width="25.5703125" style="515" customWidth="1"/>
    <col min="6363" max="6402" width="0" style="515" hidden="1" customWidth="1"/>
    <col min="6403" max="6403" width="6.140625" style="515" customWidth="1"/>
    <col min="6404" max="6404" width="5.28515625" style="515" customWidth="1"/>
    <col min="6405" max="6405" width="7.85546875" style="515" customWidth="1"/>
    <col min="6406" max="6406" width="6.140625" style="515" customWidth="1"/>
    <col min="6407" max="6407" width="4.7109375" style="515" customWidth="1"/>
    <col min="6408" max="6408" width="5.85546875" style="515" customWidth="1"/>
    <col min="6409" max="6409" width="6.7109375" style="515" customWidth="1"/>
    <col min="6410" max="6410" width="7.42578125" style="515" customWidth="1"/>
    <col min="6411" max="6411" width="7" style="515" customWidth="1"/>
    <col min="6412" max="6412" width="8.140625" style="515" customWidth="1"/>
    <col min="6413" max="6413" width="6.85546875" style="515" customWidth="1"/>
    <col min="6414" max="6414" width="7.42578125" style="515" customWidth="1"/>
    <col min="6415" max="6415" width="2.28515625" style="515" customWidth="1"/>
    <col min="6416" max="6416" width="5.28515625" style="515" customWidth="1"/>
    <col min="6417" max="6417" width="7.7109375" style="515" customWidth="1"/>
    <col min="6418" max="6418" width="8.42578125" style="515" customWidth="1"/>
    <col min="6419" max="6419" width="8.28515625" style="515" customWidth="1"/>
    <col min="6420" max="6420" width="7.140625" style="515" customWidth="1"/>
    <col min="6421" max="6421" width="3.28515625" style="515" customWidth="1"/>
    <col min="6422" max="6422" width="4.140625" style="515" customWidth="1"/>
    <col min="6423" max="6423" width="5.7109375" style="515" customWidth="1"/>
    <col min="6424" max="6424" width="7.140625" style="515" customWidth="1"/>
    <col min="6425" max="6426" width="6.28515625" style="515" customWidth="1"/>
    <col min="6427" max="6427" width="8.7109375" style="515" customWidth="1"/>
    <col min="6428" max="6428" width="6.42578125" style="515" customWidth="1"/>
    <col min="6429" max="6429" width="6.28515625" style="515" customWidth="1"/>
    <col min="6430" max="6430" width="9.140625" style="515"/>
    <col min="6431" max="6431" width="10.28515625" style="515" customWidth="1"/>
    <col min="6432" max="6432" width="10.140625" style="515" customWidth="1"/>
    <col min="6433" max="6433" width="9.28515625" style="515" customWidth="1"/>
    <col min="6434" max="6616" width="9.140625" style="515"/>
    <col min="6617" max="6617" width="2.42578125" style="515" customWidth="1"/>
    <col min="6618" max="6618" width="25.5703125" style="515" customWidth="1"/>
    <col min="6619" max="6658" width="0" style="515" hidden="1" customWidth="1"/>
    <col min="6659" max="6659" width="6.140625" style="515" customWidth="1"/>
    <col min="6660" max="6660" width="5.28515625" style="515" customWidth="1"/>
    <col min="6661" max="6661" width="7.85546875" style="515" customWidth="1"/>
    <col min="6662" max="6662" width="6.140625" style="515" customWidth="1"/>
    <col min="6663" max="6663" width="4.7109375" style="515" customWidth="1"/>
    <col min="6664" max="6664" width="5.85546875" style="515" customWidth="1"/>
    <col min="6665" max="6665" width="6.7109375" style="515" customWidth="1"/>
    <col min="6666" max="6666" width="7.42578125" style="515" customWidth="1"/>
    <col min="6667" max="6667" width="7" style="515" customWidth="1"/>
    <col min="6668" max="6668" width="8.140625" style="515" customWidth="1"/>
    <col min="6669" max="6669" width="6.85546875" style="515" customWidth="1"/>
    <col min="6670" max="6670" width="7.42578125" style="515" customWidth="1"/>
    <col min="6671" max="6671" width="2.28515625" style="515" customWidth="1"/>
    <col min="6672" max="6672" width="5.28515625" style="515" customWidth="1"/>
    <col min="6673" max="6673" width="7.7109375" style="515" customWidth="1"/>
    <col min="6674" max="6674" width="8.42578125" style="515" customWidth="1"/>
    <col min="6675" max="6675" width="8.28515625" style="515" customWidth="1"/>
    <col min="6676" max="6676" width="7.140625" style="515" customWidth="1"/>
    <col min="6677" max="6677" width="3.28515625" style="515" customWidth="1"/>
    <col min="6678" max="6678" width="4.140625" style="515" customWidth="1"/>
    <col min="6679" max="6679" width="5.7109375" style="515" customWidth="1"/>
    <col min="6680" max="6680" width="7.140625" style="515" customWidth="1"/>
    <col min="6681" max="6682" width="6.28515625" style="515" customWidth="1"/>
    <col min="6683" max="6683" width="8.7109375" style="515" customWidth="1"/>
    <col min="6684" max="6684" width="6.42578125" style="515" customWidth="1"/>
    <col min="6685" max="6685" width="6.28515625" style="515" customWidth="1"/>
    <col min="6686" max="6686" width="9.140625" style="515"/>
    <col min="6687" max="6687" width="10.28515625" style="515" customWidth="1"/>
    <col min="6688" max="6688" width="10.140625" style="515" customWidth="1"/>
    <col min="6689" max="6689" width="9.28515625" style="515" customWidth="1"/>
    <col min="6690" max="6872" width="9.140625" style="515"/>
    <col min="6873" max="6873" width="2.42578125" style="515" customWidth="1"/>
    <col min="6874" max="6874" width="25.5703125" style="515" customWidth="1"/>
    <col min="6875" max="6914" width="0" style="515" hidden="1" customWidth="1"/>
    <col min="6915" max="6915" width="6.140625" style="515" customWidth="1"/>
    <col min="6916" max="6916" width="5.28515625" style="515" customWidth="1"/>
    <col min="6917" max="6917" width="7.85546875" style="515" customWidth="1"/>
    <col min="6918" max="6918" width="6.140625" style="515" customWidth="1"/>
    <col min="6919" max="6919" width="4.7109375" style="515" customWidth="1"/>
    <col min="6920" max="6920" width="5.85546875" style="515" customWidth="1"/>
    <col min="6921" max="6921" width="6.7109375" style="515" customWidth="1"/>
    <col min="6922" max="6922" width="7.42578125" style="515" customWidth="1"/>
    <col min="6923" max="6923" width="7" style="515" customWidth="1"/>
    <col min="6924" max="6924" width="8.140625" style="515" customWidth="1"/>
    <col min="6925" max="6925" width="6.85546875" style="515" customWidth="1"/>
    <col min="6926" max="6926" width="7.42578125" style="515" customWidth="1"/>
    <col min="6927" max="6927" width="2.28515625" style="515" customWidth="1"/>
    <col min="6928" max="6928" width="5.28515625" style="515" customWidth="1"/>
    <col min="6929" max="6929" width="7.7109375" style="515" customWidth="1"/>
    <col min="6930" max="6930" width="8.42578125" style="515" customWidth="1"/>
    <col min="6931" max="6931" width="8.28515625" style="515" customWidth="1"/>
    <col min="6932" max="6932" width="7.140625" style="515" customWidth="1"/>
    <col min="6933" max="6933" width="3.28515625" style="515" customWidth="1"/>
    <col min="6934" max="6934" width="4.140625" style="515" customWidth="1"/>
    <col min="6935" max="6935" width="5.7109375" style="515" customWidth="1"/>
    <col min="6936" max="6936" width="7.140625" style="515" customWidth="1"/>
    <col min="6937" max="6938" width="6.28515625" style="515" customWidth="1"/>
    <col min="6939" max="6939" width="8.7109375" style="515" customWidth="1"/>
    <col min="6940" max="6940" width="6.42578125" style="515" customWidth="1"/>
    <col min="6941" max="6941" width="6.28515625" style="515" customWidth="1"/>
    <col min="6942" max="6942" width="9.140625" style="515"/>
    <col min="6943" max="6943" width="10.28515625" style="515" customWidth="1"/>
    <col min="6944" max="6944" width="10.140625" style="515" customWidth="1"/>
    <col min="6945" max="6945" width="9.28515625" style="515" customWidth="1"/>
    <col min="6946" max="7128" width="9.140625" style="515"/>
    <col min="7129" max="7129" width="2.42578125" style="515" customWidth="1"/>
    <col min="7130" max="7130" width="25.5703125" style="515" customWidth="1"/>
    <col min="7131" max="7170" width="0" style="515" hidden="1" customWidth="1"/>
    <col min="7171" max="7171" width="6.140625" style="515" customWidth="1"/>
    <col min="7172" max="7172" width="5.28515625" style="515" customWidth="1"/>
    <col min="7173" max="7173" width="7.85546875" style="515" customWidth="1"/>
    <col min="7174" max="7174" width="6.140625" style="515" customWidth="1"/>
    <col min="7175" max="7175" width="4.7109375" style="515" customWidth="1"/>
    <col min="7176" max="7176" width="5.85546875" style="515" customWidth="1"/>
    <col min="7177" max="7177" width="6.7109375" style="515" customWidth="1"/>
    <col min="7178" max="7178" width="7.42578125" style="515" customWidth="1"/>
    <col min="7179" max="7179" width="7" style="515" customWidth="1"/>
    <col min="7180" max="7180" width="8.140625" style="515" customWidth="1"/>
    <col min="7181" max="7181" width="6.85546875" style="515" customWidth="1"/>
    <col min="7182" max="7182" width="7.42578125" style="515" customWidth="1"/>
    <col min="7183" max="7183" width="2.28515625" style="515" customWidth="1"/>
    <col min="7184" max="7184" width="5.28515625" style="515" customWidth="1"/>
    <col min="7185" max="7185" width="7.7109375" style="515" customWidth="1"/>
    <col min="7186" max="7186" width="8.42578125" style="515" customWidth="1"/>
    <col min="7187" max="7187" width="8.28515625" style="515" customWidth="1"/>
    <col min="7188" max="7188" width="7.140625" style="515" customWidth="1"/>
    <col min="7189" max="7189" width="3.28515625" style="515" customWidth="1"/>
    <col min="7190" max="7190" width="4.140625" style="515" customWidth="1"/>
    <col min="7191" max="7191" width="5.7109375" style="515" customWidth="1"/>
    <col min="7192" max="7192" width="7.140625" style="515" customWidth="1"/>
    <col min="7193" max="7194" width="6.28515625" style="515" customWidth="1"/>
    <col min="7195" max="7195" width="8.7109375" style="515" customWidth="1"/>
    <col min="7196" max="7196" width="6.42578125" style="515" customWidth="1"/>
    <col min="7197" max="7197" width="6.28515625" style="515" customWidth="1"/>
    <col min="7198" max="7198" width="9.140625" style="515"/>
    <col min="7199" max="7199" width="10.28515625" style="515" customWidth="1"/>
    <col min="7200" max="7200" width="10.140625" style="515" customWidth="1"/>
    <col min="7201" max="7201" width="9.28515625" style="515" customWidth="1"/>
    <col min="7202" max="7384" width="9.140625" style="515"/>
    <col min="7385" max="7385" width="2.42578125" style="515" customWidth="1"/>
    <col min="7386" max="7386" width="25.5703125" style="515" customWidth="1"/>
    <col min="7387" max="7426" width="0" style="515" hidden="1" customWidth="1"/>
    <col min="7427" max="7427" width="6.140625" style="515" customWidth="1"/>
    <col min="7428" max="7428" width="5.28515625" style="515" customWidth="1"/>
    <col min="7429" max="7429" width="7.85546875" style="515" customWidth="1"/>
    <col min="7430" max="7430" width="6.140625" style="515" customWidth="1"/>
    <col min="7431" max="7431" width="4.7109375" style="515" customWidth="1"/>
    <col min="7432" max="7432" width="5.85546875" style="515" customWidth="1"/>
    <col min="7433" max="7433" width="6.7109375" style="515" customWidth="1"/>
    <col min="7434" max="7434" width="7.42578125" style="515" customWidth="1"/>
    <col min="7435" max="7435" width="7" style="515" customWidth="1"/>
    <col min="7436" max="7436" width="8.140625" style="515" customWidth="1"/>
    <col min="7437" max="7437" width="6.85546875" style="515" customWidth="1"/>
    <col min="7438" max="7438" width="7.42578125" style="515" customWidth="1"/>
    <col min="7439" max="7439" width="2.28515625" style="515" customWidth="1"/>
    <col min="7440" max="7440" width="5.28515625" style="515" customWidth="1"/>
    <col min="7441" max="7441" width="7.7109375" style="515" customWidth="1"/>
    <col min="7442" max="7442" width="8.42578125" style="515" customWidth="1"/>
    <col min="7443" max="7443" width="8.28515625" style="515" customWidth="1"/>
    <col min="7444" max="7444" width="7.140625" style="515" customWidth="1"/>
    <col min="7445" max="7445" width="3.28515625" style="515" customWidth="1"/>
    <col min="7446" max="7446" width="4.140625" style="515" customWidth="1"/>
    <col min="7447" max="7447" width="5.7109375" style="515" customWidth="1"/>
    <col min="7448" max="7448" width="7.140625" style="515" customWidth="1"/>
    <col min="7449" max="7450" width="6.28515625" style="515" customWidth="1"/>
    <col min="7451" max="7451" width="8.7109375" style="515" customWidth="1"/>
    <col min="7452" max="7452" width="6.42578125" style="515" customWidth="1"/>
    <col min="7453" max="7453" width="6.28515625" style="515" customWidth="1"/>
    <col min="7454" max="7454" width="9.140625" style="515"/>
    <col min="7455" max="7455" width="10.28515625" style="515" customWidth="1"/>
    <col min="7456" max="7456" width="10.140625" style="515" customWidth="1"/>
    <col min="7457" max="7457" width="9.28515625" style="515" customWidth="1"/>
    <col min="7458" max="7640" width="9.140625" style="515"/>
    <col min="7641" max="7641" width="2.42578125" style="515" customWidth="1"/>
    <col min="7642" max="7642" width="25.5703125" style="515" customWidth="1"/>
    <col min="7643" max="7682" width="0" style="515" hidden="1" customWidth="1"/>
    <col min="7683" max="7683" width="6.140625" style="515" customWidth="1"/>
    <col min="7684" max="7684" width="5.28515625" style="515" customWidth="1"/>
    <col min="7685" max="7685" width="7.85546875" style="515" customWidth="1"/>
    <col min="7686" max="7686" width="6.140625" style="515" customWidth="1"/>
    <col min="7687" max="7687" width="4.7109375" style="515" customWidth="1"/>
    <col min="7688" max="7688" width="5.85546875" style="515" customWidth="1"/>
    <col min="7689" max="7689" width="6.7109375" style="515" customWidth="1"/>
    <col min="7690" max="7690" width="7.42578125" style="515" customWidth="1"/>
    <col min="7691" max="7691" width="7" style="515" customWidth="1"/>
    <col min="7692" max="7692" width="8.140625" style="515" customWidth="1"/>
    <col min="7693" max="7693" width="6.85546875" style="515" customWidth="1"/>
    <col min="7694" max="7694" width="7.42578125" style="515" customWidth="1"/>
    <col min="7695" max="7695" width="2.28515625" style="515" customWidth="1"/>
    <col min="7696" max="7696" width="5.28515625" style="515" customWidth="1"/>
    <col min="7697" max="7697" width="7.7109375" style="515" customWidth="1"/>
    <col min="7698" max="7698" width="8.42578125" style="515" customWidth="1"/>
    <col min="7699" max="7699" width="8.28515625" style="515" customWidth="1"/>
    <col min="7700" max="7700" width="7.140625" style="515" customWidth="1"/>
    <col min="7701" max="7701" width="3.28515625" style="515" customWidth="1"/>
    <col min="7702" max="7702" width="4.140625" style="515" customWidth="1"/>
    <col min="7703" max="7703" width="5.7109375" style="515" customWidth="1"/>
    <col min="7704" max="7704" width="7.140625" style="515" customWidth="1"/>
    <col min="7705" max="7706" width="6.28515625" style="515" customWidth="1"/>
    <col min="7707" max="7707" width="8.7109375" style="515" customWidth="1"/>
    <col min="7708" max="7708" width="6.42578125" style="515" customWidth="1"/>
    <col min="7709" max="7709" width="6.28515625" style="515" customWidth="1"/>
    <col min="7710" max="7710" width="9.140625" style="515"/>
    <col min="7711" max="7711" width="10.28515625" style="515" customWidth="1"/>
    <col min="7712" max="7712" width="10.140625" style="515" customWidth="1"/>
    <col min="7713" max="7713" width="9.28515625" style="515" customWidth="1"/>
    <col min="7714" max="7896" width="9.140625" style="515"/>
    <col min="7897" max="7897" width="2.42578125" style="515" customWidth="1"/>
    <col min="7898" max="7898" width="25.5703125" style="515" customWidth="1"/>
    <col min="7899" max="7938" width="0" style="515" hidden="1" customWidth="1"/>
    <col min="7939" max="7939" width="6.140625" style="515" customWidth="1"/>
    <col min="7940" max="7940" width="5.28515625" style="515" customWidth="1"/>
    <col min="7941" max="7941" width="7.85546875" style="515" customWidth="1"/>
    <col min="7942" max="7942" width="6.140625" style="515" customWidth="1"/>
    <col min="7943" max="7943" width="4.7109375" style="515" customWidth="1"/>
    <col min="7944" max="7944" width="5.85546875" style="515" customWidth="1"/>
    <col min="7945" max="7945" width="6.7109375" style="515" customWidth="1"/>
    <col min="7946" max="7946" width="7.42578125" style="515" customWidth="1"/>
    <col min="7947" max="7947" width="7" style="515" customWidth="1"/>
    <col min="7948" max="7948" width="8.140625" style="515" customWidth="1"/>
    <col min="7949" max="7949" width="6.85546875" style="515" customWidth="1"/>
    <col min="7950" max="7950" width="7.42578125" style="515" customWidth="1"/>
    <col min="7951" max="7951" width="2.28515625" style="515" customWidth="1"/>
    <col min="7952" max="7952" width="5.28515625" style="515" customWidth="1"/>
    <col min="7953" max="7953" width="7.7109375" style="515" customWidth="1"/>
    <col min="7954" max="7954" width="8.42578125" style="515" customWidth="1"/>
    <col min="7955" max="7955" width="8.28515625" style="515" customWidth="1"/>
    <col min="7956" max="7956" width="7.140625" style="515" customWidth="1"/>
    <col min="7957" max="7957" width="3.28515625" style="515" customWidth="1"/>
    <col min="7958" max="7958" width="4.140625" style="515" customWidth="1"/>
    <col min="7959" max="7959" width="5.7109375" style="515" customWidth="1"/>
    <col min="7960" max="7960" width="7.140625" style="515" customWidth="1"/>
    <col min="7961" max="7962" width="6.28515625" style="515" customWidth="1"/>
    <col min="7963" max="7963" width="8.7109375" style="515" customWidth="1"/>
    <col min="7964" max="7964" width="6.42578125" style="515" customWidth="1"/>
    <col min="7965" max="7965" width="6.28515625" style="515" customWidth="1"/>
    <col min="7966" max="7966" width="9.140625" style="515"/>
    <col min="7967" max="7967" width="10.28515625" style="515" customWidth="1"/>
    <col min="7968" max="7968" width="10.140625" style="515" customWidth="1"/>
    <col min="7969" max="7969" width="9.28515625" style="515" customWidth="1"/>
    <col min="7970" max="8152" width="9.140625" style="515"/>
    <col min="8153" max="8153" width="2.42578125" style="515" customWidth="1"/>
    <col min="8154" max="8154" width="25.5703125" style="515" customWidth="1"/>
    <col min="8155" max="8194" width="0" style="515" hidden="1" customWidth="1"/>
    <col min="8195" max="8195" width="6.140625" style="515" customWidth="1"/>
    <col min="8196" max="8196" width="5.28515625" style="515" customWidth="1"/>
    <col min="8197" max="8197" width="7.85546875" style="515" customWidth="1"/>
    <col min="8198" max="8198" width="6.140625" style="515" customWidth="1"/>
    <col min="8199" max="8199" width="4.7109375" style="515" customWidth="1"/>
    <col min="8200" max="8200" width="5.85546875" style="515" customWidth="1"/>
    <col min="8201" max="8201" width="6.7109375" style="515" customWidth="1"/>
    <col min="8202" max="8202" width="7.42578125" style="515" customWidth="1"/>
    <col min="8203" max="8203" width="7" style="515" customWidth="1"/>
    <col min="8204" max="8204" width="8.140625" style="515" customWidth="1"/>
    <col min="8205" max="8205" width="6.85546875" style="515" customWidth="1"/>
    <col min="8206" max="8206" width="7.42578125" style="515" customWidth="1"/>
    <col min="8207" max="8207" width="2.28515625" style="515" customWidth="1"/>
    <col min="8208" max="8208" width="5.28515625" style="515" customWidth="1"/>
    <col min="8209" max="8209" width="7.7109375" style="515" customWidth="1"/>
    <col min="8210" max="8210" width="8.42578125" style="515" customWidth="1"/>
    <col min="8211" max="8211" width="8.28515625" style="515" customWidth="1"/>
    <col min="8212" max="8212" width="7.140625" style="515" customWidth="1"/>
    <col min="8213" max="8213" width="3.28515625" style="515" customWidth="1"/>
    <col min="8214" max="8214" width="4.140625" style="515" customWidth="1"/>
    <col min="8215" max="8215" width="5.7109375" style="515" customWidth="1"/>
    <col min="8216" max="8216" width="7.140625" style="515" customWidth="1"/>
    <col min="8217" max="8218" width="6.28515625" style="515" customWidth="1"/>
    <col min="8219" max="8219" width="8.7109375" style="515" customWidth="1"/>
    <col min="8220" max="8220" width="6.42578125" style="515" customWidth="1"/>
    <col min="8221" max="8221" width="6.28515625" style="515" customWidth="1"/>
    <col min="8222" max="8222" width="9.140625" style="515"/>
    <col min="8223" max="8223" width="10.28515625" style="515" customWidth="1"/>
    <col min="8224" max="8224" width="10.140625" style="515" customWidth="1"/>
    <col min="8225" max="8225" width="9.28515625" style="515" customWidth="1"/>
    <col min="8226" max="8408" width="9.140625" style="515"/>
    <col min="8409" max="8409" width="2.42578125" style="515" customWidth="1"/>
    <col min="8410" max="8410" width="25.5703125" style="515" customWidth="1"/>
    <col min="8411" max="8450" width="0" style="515" hidden="1" customWidth="1"/>
    <col min="8451" max="8451" width="6.140625" style="515" customWidth="1"/>
    <col min="8452" max="8452" width="5.28515625" style="515" customWidth="1"/>
    <col min="8453" max="8453" width="7.85546875" style="515" customWidth="1"/>
    <col min="8454" max="8454" width="6.140625" style="515" customWidth="1"/>
    <col min="8455" max="8455" width="4.7109375" style="515" customWidth="1"/>
    <col min="8456" max="8456" width="5.85546875" style="515" customWidth="1"/>
    <col min="8457" max="8457" width="6.7109375" style="515" customWidth="1"/>
    <col min="8458" max="8458" width="7.42578125" style="515" customWidth="1"/>
    <col min="8459" max="8459" width="7" style="515" customWidth="1"/>
    <col min="8460" max="8460" width="8.140625" style="515" customWidth="1"/>
    <col min="8461" max="8461" width="6.85546875" style="515" customWidth="1"/>
    <col min="8462" max="8462" width="7.42578125" style="515" customWidth="1"/>
    <col min="8463" max="8463" width="2.28515625" style="515" customWidth="1"/>
    <col min="8464" max="8464" width="5.28515625" style="515" customWidth="1"/>
    <col min="8465" max="8465" width="7.7109375" style="515" customWidth="1"/>
    <col min="8466" max="8466" width="8.42578125" style="515" customWidth="1"/>
    <col min="8467" max="8467" width="8.28515625" style="515" customWidth="1"/>
    <col min="8468" max="8468" width="7.140625" style="515" customWidth="1"/>
    <col min="8469" max="8469" width="3.28515625" style="515" customWidth="1"/>
    <col min="8470" max="8470" width="4.140625" style="515" customWidth="1"/>
    <col min="8471" max="8471" width="5.7109375" style="515" customWidth="1"/>
    <col min="8472" max="8472" width="7.140625" style="515" customWidth="1"/>
    <col min="8473" max="8474" width="6.28515625" style="515" customWidth="1"/>
    <col min="8475" max="8475" width="8.7109375" style="515" customWidth="1"/>
    <col min="8476" max="8476" width="6.42578125" style="515" customWidth="1"/>
    <col min="8477" max="8477" width="6.28515625" style="515" customWidth="1"/>
    <col min="8478" max="8478" width="9.140625" style="515"/>
    <col min="8479" max="8479" width="10.28515625" style="515" customWidth="1"/>
    <col min="8480" max="8480" width="10.140625" style="515" customWidth="1"/>
    <col min="8481" max="8481" width="9.28515625" style="515" customWidth="1"/>
    <col min="8482" max="8664" width="9.140625" style="515"/>
    <col min="8665" max="8665" width="2.42578125" style="515" customWidth="1"/>
    <col min="8666" max="8666" width="25.5703125" style="515" customWidth="1"/>
    <col min="8667" max="8706" width="0" style="515" hidden="1" customWidth="1"/>
    <col min="8707" max="8707" width="6.140625" style="515" customWidth="1"/>
    <col min="8708" max="8708" width="5.28515625" style="515" customWidth="1"/>
    <col min="8709" max="8709" width="7.85546875" style="515" customWidth="1"/>
    <col min="8710" max="8710" width="6.140625" style="515" customWidth="1"/>
    <col min="8711" max="8711" width="4.7109375" style="515" customWidth="1"/>
    <col min="8712" max="8712" width="5.85546875" style="515" customWidth="1"/>
    <col min="8713" max="8713" width="6.7109375" style="515" customWidth="1"/>
    <col min="8714" max="8714" width="7.42578125" style="515" customWidth="1"/>
    <col min="8715" max="8715" width="7" style="515" customWidth="1"/>
    <col min="8716" max="8716" width="8.140625" style="515" customWidth="1"/>
    <col min="8717" max="8717" width="6.85546875" style="515" customWidth="1"/>
    <col min="8718" max="8718" width="7.42578125" style="515" customWidth="1"/>
    <col min="8719" max="8719" width="2.28515625" style="515" customWidth="1"/>
    <col min="8720" max="8720" width="5.28515625" style="515" customWidth="1"/>
    <col min="8721" max="8721" width="7.7109375" style="515" customWidth="1"/>
    <col min="8722" max="8722" width="8.42578125" style="515" customWidth="1"/>
    <col min="8723" max="8723" width="8.28515625" style="515" customWidth="1"/>
    <col min="8724" max="8724" width="7.140625" style="515" customWidth="1"/>
    <col min="8725" max="8725" width="3.28515625" style="515" customWidth="1"/>
    <col min="8726" max="8726" width="4.140625" style="515" customWidth="1"/>
    <col min="8727" max="8727" width="5.7109375" style="515" customWidth="1"/>
    <col min="8728" max="8728" width="7.140625" style="515" customWidth="1"/>
    <col min="8729" max="8730" width="6.28515625" style="515" customWidth="1"/>
    <col min="8731" max="8731" width="8.7109375" style="515" customWidth="1"/>
    <col min="8732" max="8732" width="6.42578125" style="515" customWidth="1"/>
    <col min="8733" max="8733" width="6.28515625" style="515" customWidth="1"/>
    <col min="8734" max="8734" width="9.140625" style="515"/>
    <col min="8735" max="8735" width="10.28515625" style="515" customWidth="1"/>
    <col min="8736" max="8736" width="10.140625" style="515" customWidth="1"/>
    <col min="8737" max="8737" width="9.28515625" style="515" customWidth="1"/>
    <col min="8738" max="8920" width="9.140625" style="515"/>
    <col min="8921" max="8921" width="2.42578125" style="515" customWidth="1"/>
    <col min="8922" max="8922" width="25.5703125" style="515" customWidth="1"/>
    <col min="8923" max="8962" width="0" style="515" hidden="1" customWidth="1"/>
    <col min="8963" max="8963" width="6.140625" style="515" customWidth="1"/>
    <col min="8964" max="8964" width="5.28515625" style="515" customWidth="1"/>
    <col min="8965" max="8965" width="7.85546875" style="515" customWidth="1"/>
    <col min="8966" max="8966" width="6.140625" style="515" customWidth="1"/>
    <col min="8967" max="8967" width="4.7109375" style="515" customWidth="1"/>
    <col min="8968" max="8968" width="5.85546875" style="515" customWidth="1"/>
    <col min="8969" max="8969" width="6.7109375" style="515" customWidth="1"/>
    <col min="8970" max="8970" width="7.42578125" style="515" customWidth="1"/>
    <col min="8971" max="8971" width="7" style="515" customWidth="1"/>
    <col min="8972" max="8972" width="8.140625" style="515" customWidth="1"/>
    <col min="8973" max="8973" width="6.85546875" style="515" customWidth="1"/>
    <col min="8974" max="8974" width="7.42578125" style="515" customWidth="1"/>
    <col min="8975" max="8975" width="2.28515625" style="515" customWidth="1"/>
    <col min="8976" max="8976" width="5.28515625" style="515" customWidth="1"/>
    <col min="8977" max="8977" width="7.7109375" style="515" customWidth="1"/>
    <col min="8978" max="8978" width="8.42578125" style="515" customWidth="1"/>
    <col min="8979" max="8979" width="8.28515625" style="515" customWidth="1"/>
    <col min="8980" max="8980" width="7.140625" style="515" customWidth="1"/>
    <col min="8981" max="8981" width="3.28515625" style="515" customWidth="1"/>
    <col min="8982" max="8982" width="4.140625" style="515" customWidth="1"/>
    <col min="8983" max="8983" width="5.7109375" style="515" customWidth="1"/>
    <col min="8984" max="8984" width="7.140625" style="515" customWidth="1"/>
    <col min="8985" max="8986" width="6.28515625" style="515" customWidth="1"/>
    <col min="8987" max="8987" width="8.7109375" style="515" customWidth="1"/>
    <col min="8988" max="8988" width="6.42578125" style="515" customWidth="1"/>
    <col min="8989" max="8989" width="6.28515625" style="515" customWidth="1"/>
    <col min="8990" max="8990" width="9.140625" style="515"/>
    <col min="8991" max="8991" width="10.28515625" style="515" customWidth="1"/>
    <col min="8992" max="8992" width="10.140625" style="515" customWidth="1"/>
    <col min="8993" max="8993" width="9.28515625" style="515" customWidth="1"/>
    <col min="8994" max="9176" width="9.140625" style="515"/>
    <col min="9177" max="9177" width="2.42578125" style="515" customWidth="1"/>
    <col min="9178" max="9178" width="25.5703125" style="515" customWidth="1"/>
    <col min="9179" max="9218" width="0" style="515" hidden="1" customWidth="1"/>
    <col min="9219" max="9219" width="6.140625" style="515" customWidth="1"/>
    <col min="9220" max="9220" width="5.28515625" style="515" customWidth="1"/>
    <col min="9221" max="9221" width="7.85546875" style="515" customWidth="1"/>
    <col min="9222" max="9222" width="6.140625" style="515" customWidth="1"/>
    <col min="9223" max="9223" width="4.7109375" style="515" customWidth="1"/>
    <col min="9224" max="9224" width="5.85546875" style="515" customWidth="1"/>
    <col min="9225" max="9225" width="6.7109375" style="515" customWidth="1"/>
    <col min="9226" max="9226" width="7.42578125" style="515" customWidth="1"/>
    <col min="9227" max="9227" width="7" style="515" customWidth="1"/>
    <col min="9228" max="9228" width="8.140625" style="515" customWidth="1"/>
    <col min="9229" max="9229" width="6.85546875" style="515" customWidth="1"/>
    <col min="9230" max="9230" width="7.42578125" style="515" customWidth="1"/>
    <col min="9231" max="9231" width="2.28515625" style="515" customWidth="1"/>
    <col min="9232" max="9232" width="5.28515625" style="515" customWidth="1"/>
    <col min="9233" max="9233" width="7.7109375" style="515" customWidth="1"/>
    <col min="9234" max="9234" width="8.42578125" style="515" customWidth="1"/>
    <col min="9235" max="9235" width="8.28515625" style="515" customWidth="1"/>
    <col min="9236" max="9236" width="7.140625" style="515" customWidth="1"/>
    <col min="9237" max="9237" width="3.28515625" style="515" customWidth="1"/>
    <col min="9238" max="9238" width="4.140625" style="515" customWidth="1"/>
    <col min="9239" max="9239" width="5.7109375" style="515" customWidth="1"/>
    <col min="9240" max="9240" width="7.140625" style="515" customWidth="1"/>
    <col min="9241" max="9242" width="6.28515625" style="515" customWidth="1"/>
    <col min="9243" max="9243" width="8.7109375" style="515" customWidth="1"/>
    <col min="9244" max="9244" width="6.42578125" style="515" customWidth="1"/>
    <col min="9245" max="9245" width="6.28515625" style="515" customWidth="1"/>
    <col min="9246" max="9246" width="9.140625" style="515"/>
    <col min="9247" max="9247" width="10.28515625" style="515" customWidth="1"/>
    <col min="9248" max="9248" width="10.140625" style="515" customWidth="1"/>
    <col min="9249" max="9249" width="9.28515625" style="515" customWidth="1"/>
    <col min="9250" max="9432" width="9.140625" style="515"/>
    <col min="9433" max="9433" width="2.42578125" style="515" customWidth="1"/>
    <col min="9434" max="9434" width="25.5703125" style="515" customWidth="1"/>
    <col min="9435" max="9474" width="0" style="515" hidden="1" customWidth="1"/>
    <col min="9475" max="9475" width="6.140625" style="515" customWidth="1"/>
    <col min="9476" max="9476" width="5.28515625" style="515" customWidth="1"/>
    <col min="9477" max="9477" width="7.85546875" style="515" customWidth="1"/>
    <col min="9478" max="9478" width="6.140625" style="515" customWidth="1"/>
    <col min="9479" max="9479" width="4.7109375" style="515" customWidth="1"/>
    <col min="9480" max="9480" width="5.85546875" style="515" customWidth="1"/>
    <col min="9481" max="9481" width="6.7109375" style="515" customWidth="1"/>
    <col min="9482" max="9482" width="7.42578125" style="515" customWidth="1"/>
    <col min="9483" max="9483" width="7" style="515" customWidth="1"/>
    <col min="9484" max="9484" width="8.140625" style="515" customWidth="1"/>
    <col min="9485" max="9485" width="6.85546875" style="515" customWidth="1"/>
    <col min="9486" max="9486" width="7.42578125" style="515" customWidth="1"/>
    <col min="9487" max="9487" width="2.28515625" style="515" customWidth="1"/>
    <col min="9488" max="9488" width="5.28515625" style="515" customWidth="1"/>
    <col min="9489" max="9489" width="7.7109375" style="515" customWidth="1"/>
    <col min="9490" max="9490" width="8.42578125" style="515" customWidth="1"/>
    <col min="9491" max="9491" width="8.28515625" style="515" customWidth="1"/>
    <col min="9492" max="9492" width="7.140625" style="515" customWidth="1"/>
    <col min="9493" max="9493" width="3.28515625" style="515" customWidth="1"/>
    <col min="9494" max="9494" width="4.140625" style="515" customWidth="1"/>
    <col min="9495" max="9495" width="5.7109375" style="515" customWidth="1"/>
    <col min="9496" max="9496" width="7.140625" style="515" customWidth="1"/>
    <col min="9497" max="9498" width="6.28515625" style="515" customWidth="1"/>
    <col min="9499" max="9499" width="8.7109375" style="515" customWidth="1"/>
    <col min="9500" max="9500" width="6.42578125" style="515" customWidth="1"/>
    <col min="9501" max="9501" width="6.28515625" style="515" customWidth="1"/>
    <col min="9502" max="9502" width="9.140625" style="515"/>
    <col min="9503" max="9503" width="10.28515625" style="515" customWidth="1"/>
    <col min="9504" max="9504" width="10.140625" style="515" customWidth="1"/>
    <col min="9505" max="9505" width="9.28515625" style="515" customWidth="1"/>
    <col min="9506" max="9688" width="9.140625" style="515"/>
    <col min="9689" max="9689" width="2.42578125" style="515" customWidth="1"/>
    <col min="9690" max="9690" width="25.5703125" style="515" customWidth="1"/>
    <col min="9691" max="9730" width="0" style="515" hidden="1" customWidth="1"/>
    <col min="9731" max="9731" width="6.140625" style="515" customWidth="1"/>
    <col min="9732" max="9732" width="5.28515625" style="515" customWidth="1"/>
    <col min="9733" max="9733" width="7.85546875" style="515" customWidth="1"/>
    <col min="9734" max="9734" width="6.140625" style="515" customWidth="1"/>
    <col min="9735" max="9735" width="4.7109375" style="515" customWidth="1"/>
    <col min="9736" max="9736" width="5.85546875" style="515" customWidth="1"/>
    <col min="9737" max="9737" width="6.7109375" style="515" customWidth="1"/>
    <col min="9738" max="9738" width="7.42578125" style="515" customWidth="1"/>
    <col min="9739" max="9739" width="7" style="515" customWidth="1"/>
    <col min="9740" max="9740" width="8.140625" style="515" customWidth="1"/>
    <col min="9741" max="9741" width="6.85546875" style="515" customWidth="1"/>
    <col min="9742" max="9742" width="7.42578125" style="515" customWidth="1"/>
    <col min="9743" max="9743" width="2.28515625" style="515" customWidth="1"/>
    <col min="9744" max="9744" width="5.28515625" style="515" customWidth="1"/>
    <col min="9745" max="9745" width="7.7109375" style="515" customWidth="1"/>
    <col min="9746" max="9746" width="8.42578125" style="515" customWidth="1"/>
    <col min="9747" max="9747" width="8.28515625" style="515" customWidth="1"/>
    <col min="9748" max="9748" width="7.140625" style="515" customWidth="1"/>
    <col min="9749" max="9749" width="3.28515625" style="515" customWidth="1"/>
    <col min="9750" max="9750" width="4.140625" style="515" customWidth="1"/>
    <col min="9751" max="9751" width="5.7109375" style="515" customWidth="1"/>
    <col min="9752" max="9752" width="7.140625" style="515" customWidth="1"/>
    <col min="9753" max="9754" width="6.28515625" style="515" customWidth="1"/>
    <col min="9755" max="9755" width="8.7109375" style="515" customWidth="1"/>
    <col min="9756" max="9756" width="6.42578125" style="515" customWidth="1"/>
    <col min="9757" max="9757" width="6.28515625" style="515" customWidth="1"/>
    <col min="9758" max="9758" width="9.140625" style="515"/>
    <col min="9759" max="9759" width="10.28515625" style="515" customWidth="1"/>
    <col min="9760" max="9760" width="10.140625" style="515" customWidth="1"/>
    <col min="9761" max="9761" width="9.28515625" style="515" customWidth="1"/>
    <col min="9762" max="9944" width="9.140625" style="515"/>
    <col min="9945" max="9945" width="2.42578125" style="515" customWidth="1"/>
    <col min="9946" max="9946" width="25.5703125" style="515" customWidth="1"/>
    <col min="9947" max="9986" width="0" style="515" hidden="1" customWidth="1"/>
    <col min="9987" max="9987" width="6.140625" style="515" customWidth="1"/>
    <col min="9988" max="9988" width="5.28515625" style="515" customWidth="1"/>
    <col min="9989" max="9989" width="7.85546875" style="515" customWidth="1"/>
    <col min="9990" max="9990" width="6.140625" style="515" customWidth="1"/>
    <col min="9991" max="9991" width="4.7109375" style="515" customWidth="1"/>
    <col min="9992" max="9992" width="5.85546875" style="515" customWidth="1"/>
    <col min="9993" max="9993" width="6.7109375" style="515" customWidth="1"/>
    <col min="9994" max="9994" width="7.42578125" style="515" customWidth="1"/>
    <col min="9995" max="9995" width="7" style="515" customWidth="1"/>
    <col min="9996" max="9996" width="8.140625" style="515" customWidth="1"/>
    <col min="9997" max="9997" width="6.85546875" style="515" customWidth="1"/>
    <col min="9998" max="9998" width="7.42578125" style="515" customWidth="1"/>
    <col min="9999" max="9999" width="2.28515625" style="515" customWidth="1"/>
    <col min="10000" max="10000" width="5.28515625" style="515" customWidth="1"/>
    <col min="10001" max="10001" width="7.7109375" style="515" customWidth="1"/>
    <col min="10002" max="10002" width="8.42578125" style="515" customWidth="1"/>
    <col min="10003" max="10003" width="8.28515625" style="515" customWidth="1"/>
    <col min="10004" max="10004" width="7.140625" style="515" customWidth="1"/>
    <col min="10005" max="10005" width="3.28515625" style="515" customWidth="1"/>
    <col min="10006" max="10006" width="4.140625" style="515" customWidth="1"/>
    <col min="10007" max="10007" width="5.7109375" style="515" customWidth="1"/>
    <col min="10008" max="10008" width="7.140625" style="515" customWidth="1"/>
    <col min="10009" max="10010" width="6.28515625" style="515" customWidth="1"/>
    <col min="10011" max="10011" width="8.7109375" style="515" customWidth="1"/>
    <col min="10012" max="10012" width="6.42578125" style="515" customWidth="1"/>
    <col min="10013" max="10013" width="6.28515625" style="515" customWidth="1"/>
    <col min="10014" max="10014" width="9.140625" style="515"/>
    <col min="10015" max="10015" width="10.28515625" style="515" customWidth="1"/>
    <col min="10016" max="10016" width="10.140625" style="515" customWidth="1"/>
    <col min="10017" max="10017" width="9.28515625" style="515" customWidth="1"/>
    <col min="10018" max="10200" width="9.140625" style="515"/>
    <col min="10201" max="10201" width="2.42578125" style="515" customWidth="1"/>
    <col min="10202" max="10202" width="25.5703125" style="515" customWidth="1"/>
    <col min="10203" max="10242" width="0" style="515" hidden="1" customWidth="1"/>
    <col min="10243" max="10243" width="6.140625" style="515" customWidth="1"/>
    <col min="10244" max="10244" width="5.28515625" style="515" customWidth="1"/>
    <col min="10245" max="10245" width="7.85546875" style="515" customWidth="1"/>
    <col min="10246" max="10246" width="6.140625" style="515" customWidth="1"/>
    <col min="10247" max="10247" width="4.7109375" style="515" customWidth="1"/>
    <col min="10248" max="10248" width="5.85546875" style="515" customWidth="1"/>
    <col min="10249" max="10249" width="6.7109375" style="515" customWidth="1"/>
    <col min="10250" max="10250" width="7.42578125" style="515" customWidth="1"/>
    <col min="10251" max="10251" width="7" style="515" customWidth="1"/>
    <col min="10252" max="10252" width="8.140625" style="515" customWidth="1"/>
    <col min="10253" max="10253" width="6.85546875" style="515" customWidth="1"/>
    <col min="10254" max="10254" width="7.42578125" style="515" customWidth="1"/>
    <col min="10255" max="10255" width="2.28515625" style="515" customWidth="1"/>
    <col min="10256" max="10256" width="5.28515625" style="515" customWidth="1"/>
    <col min="10257" max="10257" width="7.7109375" style="515" customWidth="1"/>
    <col min="10258" max="10258" width="8.42578125" style="515" customWidth="1"/>
    <col min="10259" max="10259" width="8.28515625" style="515" customWidth="1"/>
    <col min="10260" max="10260" width="7.140625" style="515" customWidth="1"/>
    <col min="10261" max="10261" width="3.28515625" style="515" customWidth="1"/>
    <col min="10262" max="10262" width="4.140625" style="515" customWidth="1"/>
    <col min="10263" max="10263" width="5.7109375" style="515" customWidth="1"/>
    <col min="10264" max="10264" width="7.140625" style="515" customWidth="1"/>
    <col min="10265" max="10266" width="6.28515625" style="515" customWidth="1"/>
    <col min="10267" max="10267" width="8.7109375" style="515" customWidth="1"/>
    <col min="10268" max="10268" width="6.42578125" style="515" customWidth="1"/>
    <col min="10269" max="10269" width="6.28515625" style="515" customWidth="1"/>
    <col min="10270" max="10270" width="9.140625" style="515"/>
    <col min="10271" max="10271" width="10.28515625" style="515" customWidth="1"/>
    <col min="10272" max="10272" width="10.140625" style="515" customWidth="1"/>
    <col min="10273" max="10273" width="9.28515625" style="515" customWidth="1"/>
    <col min="10274" max="10456" width="9.140625" style="515"/>
    <col min="10457" max="10457" width="2.42578125" style="515" customWidth="1"/>
    <col min="10458" max="10458" width="25.5703125" style="515" customWidth="1"/>
    <col min="10459" max="10498" width="0" style="515" hidden="1" customWidth="1"/>
    <col min="10499" max="10499" width="6.140625" style="515" customWidth="1"/>
    <col min="10500" max="10500" width="5.28515625" style="515" customWidth="1"/>
    <col min="10501" max="10501" width="7.85546875" style="515" customWidth="1"/>
    <col min="10502" max="10502" width="6.140625" style="515" customWidth="1"/>
    <col min="10503" max="10503" width="4.7109375" style="515" customWidth="1"/>
    <col min="10504" max="10504" width="5.85546875" style="515" customWidth="1"/>
    <col min="10505" max="10505" width="6.7109375" style="515" customWidth="1"/>
    <col min="10506" max="10506" width="7.42578125" style="515" customWidth="1"/>
    <col min="10507" max="10507" width="7" style="515" customWidth="1"/>
    <col min="10508" max="10508" width="8.140625" style="515" customWidth="1"/>
    <col min="10509" max="10509" width="6.85546875" style="515" customWidth="1"/>
    <col min="10510" max="10510" width="7.42578125" style="515" customWidth="1"/>
    <col min="10511" max="10511" width="2.28515625" style="515" customWidth="1"/>
    <col min="10512" max="10512" width="5.28515625" style="515" customWidth="1"/>
    <col min="10513" max="10513" width="7.7109375" style="515" customWidth="1"/>
    <col min="10514" max="10514" width="8.42578125" style="515" customWidth="1"/>
    <col min="10515" max="10515" width="8.28515625" style="515" customWidth="1"/>
    <col min="10516" max="10516" width="7.140625" style="515" customWidth="1"/>
    <col min="10517" max="10517" width="3.28515625" style="515" customWidth="1"/>
    <col min="10518" max="10518" width="4.140625" style="515" customWidth="1"/>
    <col min="10519" max="10519" width="5.7109375" style="515" customWidth="1"/>
    <col min="10520" max="10520" width="7.140625" style="515" customWidth="1"/>
    <col min="10521" max="10522" width="6.28515625" style="515" customWidth="1"/>
    <col min="10523" max="10523" width="8.7109375" style="515" customWidth="1"/>
    <col min="10524" max="10524" width="6.42578125" style="515" customWidth="1"/>
    <col min="10525" max="10525" width="6.28515625" style="515" customWidth="1"/>
    <col min="10526" max="10526" width="9.140625" style="515"/>
    <col min="10527" max="10527" width="10.28515625" style="515" customWidth="1"/>
    <col min="10528" max="10528" width="10.140625" style="515" customWidth="1"/>
    <col min="10529" max="10529" width="9.28515625" style="515" customWidth="1"/>
    <col min="10530" max="10712" width="9.140625" style="515"/>
    <col min="10713" max="10713" width="2.42578125" style="515" customWidth="1"/>
    <col min="10714" max="10714" width="25.5703125" style="515" customWidth="1"/>
    <col min="10715" max="10754" width="0" style="515" hidden="1" customWidth="1"/>
    <col min="10755" max="10755" width="6.140625" style="515" customWidth="1"/>
    <col min="10756" max="10756" width="5.28515625" style="515" customWidth="1"/>
    <col min="10757" max="10757" width="7.85546875" style="515" customWidth="1"/>
    <col min="10758" max="10758" width="6.140625" style="515" customWidth="1"/>
    <col min="10759" max="10759" width="4.7109375" style="515" customWidth="1"/>
    <col min="10760" max="10760" width="5.85546875" style="515" customWidth="1"/>
    <col min="10761" max="10761" width="6.7109375" style="515" customWidth="1"/>
    <col min="10762" max="10762" width="7.42578125" style="515" customWidth="1"/>
    <col min="10763" max="10763" width="7" style="515" customWidth="1"/>
    <col min="10764" max="10764" width="8.140625" style="515" customWidth="1"/>
    <col min="10765" max="10765" width="6.85546875" style="515" customWidth="1"/>
    <col min="10766" max="10766" width="7.42578125" style="515" customWidth="1"/>
    <col min="10767" max="10767" width="2.28515625" style="515" customWidth="1"/>
    <col min="10768" max="10768" width="5.28515625" style="515" customWidth="1"/>
    <col min="10769" max="10769" width="7.7109375" style="515" customWidth="1"/>
    <col min="10770" max="10770" width="8.42578125" style="515" customWidth="1"/>
    <col min="10771" max="10771" width="8.28515625" style="515" customWidth="1"/>
    <col min="10772" max="10772" width="7.140625" style="515" customWidth="1"/>
    <col min="10773" max="10773" width="3.28515625" style="515" customWidth="1"/>
    <col min="10774" max="10774" width="4.140625" style="515" customWidth="1"/>
    <col min="10775" max="10775" width="5.7109375" style="515" customWidth="1"/>
    <col min="10776" max="10776" width="7.140625" style="515" customWidth="1"/>
    <col min="10777" max="10778" width="6.28515625" style="515" customWidth="1"/>
    <col min="10779" max="10779" width="8.7109375" style="515" customWidth="1"/>
    <col min="10780" max="10780" width="6.42578125" style="515" customWidth="1"/>
    <col min="10781" max="10781" width="6.28515625" style="515" customWidth="1"/>
    <col min="10782" max="10782" width="9.140625" style="515"/>
    <col min="10783" max="10783" width="10.28515625" style="515" customWidth="1"/>
    <col min="10784" max="10784" width="10.140625" style="515" customWidth="1"/>
    <col min="10785" max="10785" width="9.28515625" style="515" customWidth="1"/>
    <col min="10786" max="10968" width="9.140625" style="515"/>
    <col min="10969" max="10969" width="2.42578125" style="515" customWidth="1"/>
    <col min="10970" max="10970" width="25.5703125" style="515" customWidth="1"/>
    <col min="10971" max="11010" width="0" style="515" hidden="1" customWidth="1"/>
    <col min="11011" max="11011" width="6.140625" style="515" customWidth="1"/>
    <col min="11012" max="11012" width="5.28515625" style="515" customWidth="1"/>
    <col min="11013" max="11013" width="7.85546875" style="515" customWidth="1"/>
    <col min="11014" max="11014" width="6.140625" style="515" customWidth="1"/>
    <col min="11015" max="11015" width="4.7109375" style="515" customWidth="1"/>
    <col min="11016" max="11016" width="5.85546875" style="515" customWidth="1"/>
    <col min="11017" max="11017" width="6.7109375" style="515" customWidth="1"/>
    <col min="11018" max="11018" width="7.42578125" style="515" customWidth="1"/>
    <col min="11019" max="11019" width="7" style="515" customWidth="1"/>
    <col min="11020" max="11020" width="8.140625" style="515" customWidth="1"/>
    <col min="11021" max="11021" width="6.85546875" style="515" customWidth="1"/>
    <col min="11022" max="11022" width="7.42578125" style="515" customWidth="1"/>
    <col min="11023" max="11023" width="2.28515625" style="515" customWidth="1"/>
    <col min="11024" max="11024" width="5.28515625" style="515" customWidth="1"/>
    <col min="11025" max="11025" width="7.7109375" style="515" customWidth="1"/>
    <col min="11026" max="11026" width="8.42578125" style="515" customWidth="1"/>
    <col min="11027" max="11027" width="8.28515625" style="515" customWidth="1"/>
    <col min="11028" max="11028" width="7.140625" style="515" customWidth="1"/>
    <col min="11029" max="11029" width="3.28515625" style="515" customWidth="1"/>
    <col min="11030" max="11030" width="4.140625" style="515" customWidth="1"/>
    <col min="11031" max="11031" width="5.7109375" style="515" customWidth="1"/>
    <col min="11032" max="11032" width="7.140625" style="515" customWidth="1"/>
    <col min="11033" max="11034" width="6.28515625" style="515" customWidth="1"/>
    <col min="11035" max="11035" width="8.7109375" style="515" customWidth="1"/>
    <col min="11036" max="11036" width="6.42578125" style="515" customWidth="1"/>
    <col min="11037" max="11037" width="6.28515625" style="515" customWidth="1"/>
    <col min="11038" max="11038" width="9.140625" style="515"/>
    <col min="11039" max="11039" width="10.28515625" style="515" customWidth="1"/>
    <col min="11040" max="11040" width="10.140625" style="515" customWidth="1"/>
    <col min="11041" max="11041" width="9.28515625" style="515" customWidth="1"/>
    <col min="11042" max="11224" width="9.140625" style="515"/>
    <col min="11225" max="11225" width="2.42578125" style="515" customWidth="1"/>
    <col min="11226" max="11226" width="25.5703125" style="515" customWidth="1"/>
    <col min="11227" max="11266" width="0" style="515" hidden="1" customWidth="1"/>
    <col min="11267" max="11267" width="6.140625" style="515" customWidth="1"/>
    <col min="11268" max="11268" width="5.28515625" style="515" customWidth="1"/>
    <col min="11269" max="11269" width="7.85546875" style="515" customWidth="1"/>
    <col min="11270" max="11270" width="6.140625" style="515" customWidth="1"/>
    <col min="11271" max="11271" width="4.7109375" style="515" customWidth="1"/>
    <col min="11272" max="11272" width="5.85546875" style="515" customWidth="1"/>
    <col min="11273" max="11273" width="6.7109375" style="515" customWidth="1"/>
    <col min="11274" max="11274" width="7.42578125" style="515" customWidth="1"/>
    <col min="11275" max="11275" width="7" style="515" customWidth="1"/>
    <col min="11276" max="11276" width="8.140625" style="515" customWidth="1"/>
    <col min="11277" max="11277" width="6.85546875" style="515" customWidth="1"/>
    <col min="11278" max="11278" width="7.42578125" style="515" customWidth="1"/>
    <col min="11279" max="11279" width="2.28515625" style="515" customWidth="1"/>
    <col min="11280" max="11280" width="5.28515625" style="515" customWidth="1"/>
    <col min="11281" max="11281" width="7.7109375" style="515" customWidth="1"/>
    <col min="11282" max="11282" width="8.42578125" style="515" customWidth="1"/>
    <col min="11283" max="11283" width="8.28515625" style="515" customWidth="1"/>
    <col min="11284" max="11284" width="7.140625" style="515" customWidth="1"/>
    <col min="11285" max="11285" width="3.28515625" style="515" customWidth="1"/>
    <col min="11286" max="11286" width="4.140625" style="515" customWidth="1"/>
    <col min="11287" max="11287" width="5.7109375" style="515" customWidth="1"/>
    <col min="11288" max="11288" width="7.140625" style="515" customWidth="1"/>
    <col min="11289" max="11290" width="6.28515625" style="515" customWidth="1"/>
    <col min="11291" max="11291" width="8.7109375" style="515" customWidth="1"/>
    <col min="11292" max="11292" width="6.42578125" style="515" customWidth="1"/>
    <col min="11293" max="11293" width="6.28515625" style="515" customWidth="1"/>
    <col min="11294" max="11294" width="9.140625" style="515"/>
    <col min="11295" max="11295" width="10.28515625" style="515" customWidth="1"/>
    <col min="11296" max="11296" width="10.140625" style="515" customWidth="1"/>
    <col min="11297" max="11297" width="9.28515625" style="515" customWidth="1"/>
    <col min="11298" max="11480" width="9.140625" style="515"/>
    <col min="11481" max="11481" width="2.42578125" style="515" customWidth="1"/>
    <col min="11482" max="11482" width="25.5703125" style="515" customWidth="1"/>
    <col min="11483" max="11522" width="0" style="515" hidden="1" customWidth="1"/>
    <col min="11523" max="11523" width="6.140625" style="515" customWidth="1"/>
    <col min="11524" max="11524" width="5.28515625" style="515" customWidth="1"/>
    <col min="11525" max="11525" width="7.85546875" style="515" customWidth="1"/>
    <col min="11526" max="11526" width="6.140625" style="515" customWidth="1"/>
    <col min="11527" max="11527" width="4.7109375" style="515" customWidth="1"/>
    <col min="11528" max="11528" width="5.85546875" style="515" customWidth="1"/>
    <col min="11529" max="11529" width="6.7109375" style="515" customWidth="1"/>
    <col min="11530" max="11530" width="7.42578125" style="515" customWidth="1"/>
    <col min="11531" max="11531" width="7" style="515" customWidth="1"/>
    <col min="11532" max="11532" width="8.140625" style="515" customWidth="1"/>
    <col min="11533" max="11533" width="6.85546875" style="515" customWidth="1"/>
    <col min="11534" max="11534" width="7.42578125" style="515" customWidth="1"/>
    <col min="11535" max="11535" width="2.28515625" style="515" customWidth="1"/>
    <col min="11536" max="11536" width="5.28515625" style="515" customWidth="1"/>
    <col min="11537" max="11537" width="7.7109375" style="515" customWidth="1"/>
    <col min="11538" max="11538" width="8.42578125" style="515" customWidth="1"/>
    <col min="11539" max="11539" width="8.28515625" style="515" customWidth="1"/>
    <col min="11540" max="11540" width="7.140625" style="515" customWidth="1"/>
    <col min="11541" max="11541" width="3.28515625" style="515" customWidth="1"/>
    <col min="11542" max="11542" width="4.140625" style="515" customWidth="1"/>
    <col min="11543" max="11543" width="5.7109375" style="515" customWidth="1"/>
    <col min="11544" max="11544" width="7.140625" style="515" customWidth="1"/>
    <col min="11545" max="11546" width="6.28515625" style="515" customWidth="1"/>
    <col min="11547" max="11547" width="8.7109375" style="515" customWidth="1"/>
    <col min="11548" max="11548" width="6.42578125" style="515" customWidth="1"/>
    <col min="11549" max="11549" width="6.28515625" style="515" customWidth="1"/>
    <col min="11550" max="11550" width="9.140625" style="515"/>
    <col min="11551" max="11551" width="10.28515625" style="515" customWidth="1"/>
    <col min="11552" max="11552" width="10.140625" style="515" customWidth="1"/>
    <col min="11553" max="11553" width="9.28515625" style="515" customWidth="1"/>
    <col min="11554" max="11736" width="9.140625" style="515"/>
    <col min="11737" max="11737" width="2.42578125" style="515" customWidth="1"/>
    <col min="11738" max="11738" width="25.5703125" style="515" customWidth="1"/>
    <col min="11739" max="11778" width="0" style="515" hidden="1" customWidth="1"/>
    <col min="11779" max="11779" width="6.140625" style="515" customWidth="1"/>
    <col min="11780" max="11780" width="5.28515625" style="515" customWidth="1"/>
    <col min="11781" max="11781" width="7.85546875" style="515" customWidth="1"/>
    <col min="11782" max="11782" width="6.140625" style="515" customWidth="1"/>
    <col min="11783" max="11783" width="4.7109375" style="515" customWidth="1"/>
    <col min="11784" max="11784" width="5.85546875" style="515" customWidth="1"/>
    <col min="11785" max="11785" width="6.7109375" style="515" customWidth="1"/>
    <col min="11786" max="11786" width="7.42578125" style="515" customWidth="1"/>
    <col min="11787" max="11787" width="7" style="515" customWidth="1"/>
    <col min="11788" max="11788" width="8.140625" style="515" customWidth="1"/>
    <col min="11789" max="11789" width="6.85546875" style="515" customWidth="1"/>
    <col min="11790" max="11790" width="7.42578125" style="515" customWidth="1"/>
    <col min="11791" max="11791" width="2.28515625" style="515" customWidth="1"/>
    <col min="11792" max="11792" width="5.28515625" style="515" customWidth="1"/>
    <col min="11793" max="11793" width="7.7109375" style="515" customWidth="1"/>
    <col min="11794" max="11794" width="8.42578125" style="515" customWidth="1"/>
    <col min="11795" max="11795" width="8.28515625" style="515" customWidth="1"/>
    <col min="11796" max="11796" width="7.140625" style="515" customWidth="1"/>
    <col min="11797" max="11797" width="3.28515625" style="515" customWidth="1"/>
    <col min="11798" max="11798" width="4.140625" style="515" customWidth="1"/>
    <col min="11799" max="11799" width="5.7109375" style="515" customWidth="1"/>
    <col min="11800" max="11800" width="7.140625" style="515" customWidth="1"/>
    <col min="11801" max="11802" width="6.28515625" style="515" customWidth="1"/>
    <col min="11803" max="11803" width="8.7109375" style="515" customWidth="1"/>
    <col min="11804" max="11804" width="6.42578125" style="515" customWidth="1"/>
    <col min="11805" max="11805" width="6.28515625" style="515" customWidth="1"/>
    <col min="11806" max="11806" width="9.140625" style="515"/>
    <col min="11807" max="11807" width="10.28515625" style="515" customWidth="1"/>
    <col min="11808" max="11808" width="10.140625" style="515" customWidth="1"/>
    <col min="11809" max="11809" width="9.28515625" style="515" customWidth="1"/>
    <col min="11810" max="11992" width="9.140625" style="515"/>
    <col min="11993" max="11993" width="2.42578125" style="515" customWidth="1"/>
    <col min="11994" max="11994" width="25.5703125" style="515" customWidth="1"/>
    <col min="11995" max="12034" width="0" style="515" hidden="1" customWidth="1"/>
    <col min="12035" max="12035" width="6.140625" style="515" customWidth="1"/>
    <col min="12036" max="12036" width="5.28515625" style="515" customWidth="1"/>
    <col min="12037" max="12037" width="7.85546875" style="515" customWidth="1"/>
    <col min="12038" max="12038" width="6.140625" style="515" customWidth="1"/>
    <col min="12039" max="12039" width="4.7109375" style="515" customWidth="1"/>
    <col min="12040" max="12040" width="5.85546875" style="515" customWidth="1"/>
    <col min="12041" max="12041" width="6.7109375" style="515" customWidth="1"/>
    <col min="12042" max="12042" width="7.42578125" style="515" customWidth="1"/>
    <col min="12043" max="12043" width="7" style="515" customWidth="1"/>
    <col min="12044" max="12044" width="8.140625" style="515" customWidth="1"/>
    <col min="12045" max="12045" width="6.85546875" style="515" customWidth="1"/>
    <col min="12046" max="12046" width="7.42578125" style="515" customWidth="1"/>
    <col min="12047" max="12047" width="2.28515625" style="515" customWidth="1"/>
    <col min="12048" max="12048" width="5.28515625" style="515" customWidth="1"/>
    <col min="12049" max="12049" width="7.7109375" style="515" customWidth="1"/>
    <col min="12050" max="12050" width="8.42578125" style="515" customWidth="1"/>
    <col min="12051" max="12051" width="8.28515625" style="515" customWidth="1"/>
    <col min="12052" max="12052" width="7.140625" style="515" customWidth="1"/>
    <col min="12053" max="12053" width="3.28515625" style="515" customWidth="1"/>
    <col min="12054" max="12054" width="4.140625" style="515" customWidth="1"/>
    <col min="12055" max="12055" width="5.7109375" style="515" customWidth="1"/>
    <col min="12056" max="12056" width="7.140625" style="515" customWidth="1"/>
    <col min="12057" max="12058" width="6.28515625" style="515" customWidth="1"/>
    <col min="12059" max="12059" width="8.7109375" style="515" customWidth="1"/>
    <col min="12060" max="12060" width="6.42578125" style="515" customWidth="1"/>
    <col min="12061" max="12061" width="6.28515625" style="515" customWidth="1"/>
    <col min="12062" max="12062" width="9.140625" style="515"/>
    <col min="12063" max="12063" width="10.28515625" style="515" customWidth="1"/>
    <col min="12064" max="12064" width="10.140625" style="515" customWidth="1"/>
    <col min="12065" max="12065" width="9.28515625" style="515" customWidth="1"/>
    <col min="12066" max="12248" width="9.140625" style="515"/>
    <col min="12249" max="12249" width="2.42578125" style="515" customWidth="1"/>
    <col min="12250" max="12250" width="25.5703125" style="515" customWidth="1"/>
    <col min="12251" max="12290" width="0" style="515" hidden="1" customWidth="1"/>
    <col min="12291" max="12291" width="6.140625" style="515" customWidth="1"/>
    <col min="12292" max="12292" width="5.28515625" style="515" customWidth="1"/>
    <col min="12293" max="12293" width="7.85546875" style="515" customWidth="1"/>
    <col min="12294" max="12294" width="6.140625" style="515" customWidth="1"/>
    <col min="12295" max="12295" width="4.7109375" style="515" customWidth="1"/>
    <col min="12296" max="12296" width="5.85546875" style="515" customWidth="1"/>
    <col min="12297" max="12297" width="6.7109375" style="515" customWidth="1"/>
    <col min="12298" max="12298" width="7.42578125" style="515" customWidth="1"/>
    <col min="12299" max="12299" width="7" style="515" customWidth="1"/>
    <col min="12300" max="12300" width="8.140625" style="515" customWidth="1"/>
    <col min="12301" max="12301" width="6.85546875" style="515" customWidth="1"/>
    <col min="12302" max="12302" width="7.42578125" style="515" customWidth="1"/>
    <col min="12303" max="12303" width="2.28515625" style="515" customWidth="1"/>
    <col min="12304" max="12304" width="5.28515625" style="515" customWidth="1"/>
    <col min="12305" max="12305" width="7.7109375" style="515" customWidth="1"/>
    <col min="12306" max="12306" width="8.42578125" style="515" customWidth="1"/>
    <col min="12307" max="12307" width="8.28515625" style="515" customWidth="1"/>
    <col min="12308" max="12308" width="7.140625" style="515" customWidth="1"/>
    <col min="12309" max="12309" width="3.28515625" style="515" customWidth="1"/>
    <col min="12310" max="12310" width="4.140625" style="515" customWidth="1"/>
    <col min="12311" max="12311" width="5.7109375" style="515" customWidth="1"/>
    <col min="12312" max="12312" width="7.140625" style="515" customWidth="1"/>
    <col min="12313" max="12314" width="6.28515625" style="515" customWidth="1"/>
    <col min="12315" max="12315" width="8.7109375" style="515" customWidth="1"/>
    <col min="12316" max="12316" width="6.42578125" style="515" customWidth="1"/>
    <col min="12317" max="12317" width="6.28515625" style="515" customWidth="1"/>
    <col min="12318" max="12318" width="9.140625" style="515"/>
    <col min="12319" max="12319" width="10.28515625" style="515" customWidth="1"/>
    <col min="12320" max="12320" width="10.140625" style="515" customWidth="1"/>
    <col min="12321" max="12321" width="9.28515625" style="515" customWidth="1"/>
    <col min="12322" max="12504" width="9.140625" style="515"/>
    <col min="12505" max="12505" width="2.42578125" style="515" customWidth="1"/>
    <col min="12506" max="12506" width="25.5703125" style="515" customWidth="1"/>
    <col min="12507" max="12546" width="0" style="515" hidden="1" customWidth="1"/>
    <col min="12547" max="12547" width="6.140625" style="515" customWidth="1"/>
    <col min="12548" max="12548" width="5.28515625" style="515" customWidth="1"/>
    <col min="12549" max="12549" width="7.85546875" style="515" customWidth="1"/>
    <col min="12550" max="12550" width="6.140625" style="515" customWidth="1"/>
    <col min="12551" max="12551" width="4.7109375" style="515" customWidth="1"/>
    <col min="12552" max="12552" width="5.85546875" style="515" customWidth="1"/>
    <col min="12553" max="12553" width="6.7109375" style="515" customWidth="1"/>
    <col min="12554" max="12554" width="7.42578125" style="515" customWidth="1"/>
    <col min="12555" max="12555" width="7" style="515" customWidth="1"/>
    <col min="12556" max="12556" width="8.140625" style="515" customWidth="1"/>
    <col min="12557" max="12557" width="6.85546875" style="515" customWidth="1"/>
    <col min="12558" max="12558" width="7.42578125" style="515" customWidth="1"/>
    <col min="12559" max="12559" width="2.28515625" style="515" customWidth="1"/>
    <col min="12560" max="12560" width="5.28515625" style="515" customWidth="1"/>
    <col min="12561" max="12561" width="7.7109375" style="515" customWidth="1"/>
    <col min="12562" max="12562" width="8.42578125" style="515" customWidth="1"/>
    <col min="12563" max="12563" width="8.28515625" style="515" customWidth="1"/>
    <col min="12564" max="12564" width="7.140625" style="515" customWidth="1"/>
    <col min="12565" max="12565" width="3.28515625" style="515" customWidth="1"/>
    <col min="12566" max="12566" width="4.140625" style="515" customWidth="1"/>
    <col min="12567" max="12567" width="5.7109375" style="515" customWidth="1"/>
    <col min="12568" max="12568" width="7.140625" style="515" customWidth="1"/>
    <col min="12569" max="12570" width="6.28515625" style="515" customWidth="1"/>
    <col min="12571" max="12571" width="8.7109375" style="515" customWidth="1"/>
    <col min="12572" max="12572" width="6.42578125" style="515" customWidth="1"/>
    <col min="12573" max="12573" width="6.28515625" style="515" customWidth="1"/>
    <col min="12574" max="12574" width="9.140625" style="515"/>
    <col min="12575" max="12575" width="10.28515625" style="515" customWidth="1"/>
    <col min="12576" max="12576" width="10.140625" style="515" customWidth="1"/>
    <col min="12577" max="12577" width="9.28515625" style="515" customWidth="1"/>
    <col min="12578" max="12760" width="9.140625" style="515"/>
    <col min="12761" max="12761" width="2.42578125" style="515" customWidth="1"/>
    <col min="12762" max="12762" width="25.5703125" style="515" customWidth="1"/>
    <col min="12763" max="12802" width="0" style="515" hidden="1" customWidth="1"/>
    <col min="12803" max="12803" width="6.140625" style="515" customWidth="1"/>
    <col min="12804" max="12804" width="5.28515625" style="515" customWidth="1"/>
    <col min="12805" max="12805" width="7.85546875" style="515" customWidth="1"/>
    <col min="12806" max="12806" width="6.140625" style="515" customWidth="1"/>
    <col min="12807" max="12807" width="4.7109375" style="515" customWidth="1"/>
    <col min="12808" max="12808" width="5.85546875" style="515" customWidth="1"/>
    <col min="12809" max="12809" width="6.7109375" style="515" customWidth="1"/>
    <col min="12810" max="12810" width="7.42578125" style="515" customWidth="1"/>
    <col min="12811" max="12811" width="7" style="515" customWidth="1"/>
    <col min="12812" max="12812" width="8.140625" style="515" customWidth="1"/>
    <col min="12813" max="12813" width="6.85546875" style="515" customWidth="1"/>
    <col min="12814" max="12814" width="7.42578125" style="515" customWidth="1"/>
    <col min="12815" max="12815" width="2.28515625" style="515" customWidth="1"/>
    <col min="12816" max="12816" width="5.28515625" style="515" customWidth="1"/>
    <col min="12817" max="12817" width="7.7109375" style="515" customWidth="1"/>
    <col min="12818" max="12818" width="8.42578125" style="515" customWidth="1"/>
    <col min="12819" max="12819" width="8.28515625" style="515" customWidth="1"/>
    <col min="12820" max="12820" width="7.140625" style="515" customWidth="1"/>
    <col min="12821" max="12821" width="3.28515625" style="515" customWidth="1"/>
    <col min="12822" max="12822" width="4.140625" style="515" customWidth="1"/>
    <col min="12823" max="12823" width="5.7109375" style="515" customWidth="1"/>
    <col min="12824" max="12824" width="7.140625" style="515" customWidth="1"/>
    <col min="12825" max="12826" width="6.28515625" style="515" customWidth="1"/>
    <col min="12827" max="12827" width="8.7109375" style="515" customWidth="1"/>
    <col min="12828" max="12828" width="6.42578125" style="515" customWidth="1"/>
    <col min="12829" max="12829" width="6.28515625" style="515" customWidth="1"/>
    <col min="12830" max="12830" width="9.140625" style="515"/>
    <col min="12831" max="12831" width="10.28515625" style="515" customWidth="1"/>
    <col min="12832" max="12832" width="10.140625" style="515" customWidth="1"/>
    <col min="12833" max="12833" width="9.28515625" style="515" customWidth="1"/>
    <col min="12834" max="13016" width="9.140625" style="515"/>
    <col min="13017" max="13017" width="2.42578125" style="515" customWidth="1"/>
    <col min="13018" max="13018" width="25.5703125" style="515" customWidth="1"/>
    <col min="13019" max="13058" width="0" style="515" hidden="1" customWidth="1"/>
    <col min="13059" max="13059" width="6.140625" style="515" customWidth="1"/>
    <col min="13060" max="13060" width="5.28515625" style="515" customWidth="1"/>
    <col min="13061" max="13061" width="7.85546875" style="515" customWidth="1"/>
    <col min="13062" max="13062" width="6.140625" style="515" customWidth="1"/>
    <col min="13063" max="13063" width="4.7109375" style="515" customWidth="1"/>
    <col min="13064" max="13064" width="5.85546875" style="515" customWidth="1"/>
    <col min="13065" max="13065" width="6.7109375" style="515" customWidth="1"/>
    <col min="13066" max="13066" width="7.42578125" style="515" customWidth="1"/>
    <col min="13067" max="13067" width="7" style="515" customWidth="1"/>
    <col min="13068" max="13068" width="8.140625" style="515" customWidth="1"/>
    <col min="13069" max="13069" width="6.85546875" style="515" customWidth="1"/>
    <col min="13070" max="13070" width="7.42578125" style="515" customWidth="1"/>
    <col min="13071" max="13071" width="2.28515625" style="515" customWidth="1"/>
    <col min="13072" max="13072" width="5.28515625" style="515" customWidth="1"/>
    <col min="13073" max="13073" width="7.7109375" style="515" customWidth="1"/>
    <col min="13074" max="13074" width="8.42578125" style="515" customWidth="1"/>
    <col min="13075" max="13075" width="8.28515625" style="515" customWidth="1"/>
    <col min="13076" max="13076" width="7.140625" style="515" customWidth="1"/>
    <col min="13077" max="13077" width="3.28515625" style="515" customWidth="1"/>
    <col min="13078" max="13078" width="4.140625" style="515" customWidth="1"/>
    <col min="13079" max="13079" width="5.7109375" style="515" customWidth="1"/>
    <col min="13080" max="13080" width="7.140625" style="515" customWidth="1"/>
    <col min="13081" max="13082" width="6.28515625" style="515" customWidth="1"/>
    <col min="13083" max="13083" width="8.7109375" style="515" customWidth="1"/>
    <col min="13084" max="13084" width="6.42578125" style="515" customWidth="1"/>
    <col min="13085" max="13085" width="6.28515625" style="515" customWidth="1"/>
    <col min="13086" max="13086" width="9.140625" style="515"/>
    <col min="13087" max="13087" width="10.28515625" style="515" customWidth="1"/>
    <col min="13088" max="13088" width="10.140625" style="515" customWidth="1"/>
    <col min="13089" max="13089" width="9.28515625" style="515" customWidth="1"/>
    <col min="13090" max="13272" width="9.140625" style="515"/>
    <col min="13273" max="13273" width="2.42578125" style="515" customWidth="1"/>
    <col min="13274" max="13274" width="25.5703125" style="515" customWidth="1"/>
    <col min="13275" max="13314" width="0" style="515" hidden="1" customWidth="1"/>
    <col min="13315" max="13315" width="6.140625" style="515" customWidth="1"/>
    <col min="13316" max="13316" width="5.28515625" style="515" customWidth="1"/>
    <col min="13317" max="13317" width="7.85546875" style="515" customWidth="1"/>
    <col min="13318" max="13318" width="6.140625" style="515" customWidth="1"/>
    <col min="13319" max="13319" width="4.7109375" style="515" customWidth="1"/>
    <col min="13320" max="13320" width="5.85546875" style="515" customWidth="1"/>
    <col min="13321" max="13321" width="6.7109375" style="515" customWidth="1"/>
    <col min="13322" max="13322" width="7.42578125" style="515" customWidth="1"/>
    <col min="13323" max="13323" width="7" style="515" customWidth="1"/>
    <col min="13324" max="13324" width="8.140625" style="515" customWidth="1"/>
    <col min="13325" max="13325" width="6.85546875" style="515" customWidth="1"/>
    <col min="13326" max="13326" width="7.42578125" style="515" customWidth="1"/>
    <col min="13327" max="13327" width="2.28515625" style="515" customWidth="1"/>
    <col min="13328" max="13328" width="5.28515625" style="515" customWidth="1"/>
    <col min="13329" max="13329" width="7.7109375" style="515" customWidth="1"/>
    <col min="13330" max="13330" width="8.42578125" style="515" customWidth="1"/>
    <col min="13331" max="13331" width="8.28515625" style="515" customWidth="1"/>
    <col min="13332" max="13332" width="7.140625" style="515" customWidth="1"/>
    <col min="13333" max="13333" width="3.28515625" style="515" customWidth="1"/>
    <col min="13334" max="13334" width="4.140625" style="515" customWidth="1"/>
    <col min="13335" max="13335" width="5.7109375" style="515" customWidth="1"/>
    <col min="13336" max="13336" width="7.140625" style="515" customWidth="1"/>
    <col min="13337" max="13338" width="6.28515625" style="515" customWidth="1"/>
    <col min="13339" max="13339" width="8.7109375" style="515" customWidth="1"/>
    <col min="13340" max="13340" width="6.42578125" style="515" customWidth="1"/>
    <col min="13341" max="13341" width="6.28515625" style="515" customWidth="1"/>
    <col min="13342" max="13342" width="9.140625" style="515"/>
    <col min="13343" max="13343" width="10.28515625" style="515" customWidth="1"/>
    <col min="13344" max="13344" width="10.140625" style="515" customWidth="1"/>
    <col min="13345" max="13345" width="9.28515625" style="515" customWidth="1"/>
    <col min="13346" max="13528" width="9.140625" style="515"/>
    <col min="13529" max="13529" width="2.42578125" style="515" customWidth="1"/>
    <col min="13530" max="13530" width="25.5703125" style="515" customWidth="1"/>
    <col min="13531" max="13570" width="0" style="515" hidden="1" customWidth="1"/>
    <col min="13571" max="13571" width="6.140625" style="515" customWidth="1"/>
    <col min="13572" max="13572" width="5.28515625" style="515" customWidth="1"/>
    <col min="13573" max="13573" width="7.85546875" style="515" customWidth="1"/>
    <col min="13574" max="13574" width="6.140625" style="515" customWidth="1"/>
    <col min="13575" max="13575" width="4.7109375" style="515" customWidth="1"/>
    <col min="13576" max="13576" width="5.85546875" style="515" customWidth="1"/>
    <col min="13577" max="13577" width="6.7109375" style="515" customWidth="1"/>
    <col min="13578" max="13578" width="7.42578125" style="515" customWidth="1"/>
    <col min="13579" max="13579" width="7" style="515" customWidth="1"/>
    <col min="13580" max="13580" width="8.140625" style="515" customWidth="1"/>
    <col min="13581" max="13581" width="6.85546875" style="515" customWidth="1"/>
    <col min="13582" max="13582" width="7.42578125" style="515" customWidth="1"/>
    <col min="13583" max="13583" width="2.28515625" style="515" customWidth="1"/>
    <col min="13584" max="13584" width="5.28515625" style="515" customWidth="1"/>
    <col min="13585" max="13585" width="7.7109375" style="515" customWidth="1"/>
    <col min="13586" max="13586" width="8.42578125" style="515" customWidth="1"/>
    <col min="13587" max="13587" width="8.28515625" style="515" customWidth="1"/>
    <col min="13588" max="13588" width="7.140625" style="515" customWidth="1"/>
    <col min="13589" max="13589" width="3.28515625" style="515" customWidth="1"/>
    <col min="13590" max="13590" width="4.140625" style="515" customWidth="1"/>
    <col min="13591" max="13591" width="5.7109375" style="515" customWidth="1"/>
    <col min="13592" max="13592" width="7.140625" style="515" customWidth="1"/>
    <col min="13593" max="13594" width="6.28515625" style="515" customWidth="1"/>
    <col min="13595" max="13595" width="8.7109375" style="515" customWidth="1"/>
    <col min="13596" max="13596" width="6.42578125" style="515" customWidth="1"/>
    <col min="13597" max="13597" width="6.28515625" style="515" customWidth="1"/>
    <col min="13598" max="13598" width="9.140625" style="515"/>
    <col min="13599" max="13599" width="10.28515625" style="515" customWidth="1"/>
    <col min="13600" max="13600" width="10.140625" style="515" customWidth="1"/>
    <col min="13601" max="13601" width="9.28515625" style="515" customWidth="1"/>
    <col min="13602" max="13784" width="9.140625" style="515"/>
    <col min="13785" max="13785" width="2.42578125" style="515" customWidth="1"/>
    <col min="13786" max="13786" width="25.5703125" style="515" customWidth="1"/>
    <col min="13787" max="13826" width="0" style="515" hidden="1" customWidth="1"/>
    <col min="13827" max="13827" width="6.140625" style="515" customWidth="1"/>
    <col min="13828" max="13828" width="5.28515625" style="515" customWidth="1"/>
    <col min="13829" max="13829" width="7.85546875" style="515" customWidth="1"/>
    <col min="13830" max="13830" width="6.140625" style="515" customWidth="1"/>
    <col min="13831" max="13831" width="4.7109375" style="515" customWidth="1"/>
    <col min="13832" max="13832" width="5.85546875" style="515" customWidth="1"/>
    <col min="13833" max="13833" width="6.7109375" style="515" customWidth="1"/>
    <col min="13834" max="13834" width="7.42578125" style="515" customWidth="1"/>
    <col min="13835" max="13835" width="7" style="515" customWidth="1"/>
    <col min="13836" max="13836" width="8.140625" style="515" customWidth="1"/>
    <col min="13837" max="13837" width="6.85546875" style="515" customWidth="1"/>
    <col min="13838" max="13838" width="7.42578125" style="515" customWidth="1"/>
    <col min="13839" max="13839" width="2.28515625" style="515" customWidth="1"/>
    <col min="13840" max="13840" width="5.28515625" style="515" customWidth="1"/>
    <col min="13841" max="13841" width="7.7109375" style="515" customWidth="1"/>
    <col min="13842" max="13842" width="8.42578125" style="515" customWidth="1"/>
    <col min="13843" max="13843" width="8.28515625" style="515" customWidth="1"/>
    <col min="13844" max="13844" width="7.140625" style="515" customWidth="1"/>
    <col min="13845" max="13845" width="3.28515625" style="515" customWidth="1"/>
    <col min="13846" max="13846" width="4.140625" style="515" customWidth="1"/>
    <col min="13847" max="13847" width="5.7109375" style="515" customWidth="1"/>
    <col min="13848" max="13848" width="7.140625" style="515" customWidth="1"/>
    <col min="13849" max="13850" width="6.28515625" style="515" customWidth="1"/>
    <col min="13851" max="13851" width="8.7109375" style="515" customWidth="1"/>
    <col min="13852" max="13852" width="6.42578125" style="515" customWidth="1"/>
    <col min="13853" max="13853" width="6.28515625" style="515" customWidth="1"/>
    <col min="13854" max="13854" width="9.140625" style="515"/>
    <col min="13855" max="13855" width="10.28515625" style="515" customWidth="1"/>
    <col min="13856" max="13856" width="10.140625" style="515" customWidth="1"/>
    <col min="13857" max="13857" width="9.28515625" style="515" customWidth="1"/>
    <col min="13858" max="14040" width="9.140625" style="515"/>
    <col min="14041" max="14041" width="2.42578125" style="515" customWidth="1"/>
    <col min="14042" max="14042" width="25.5703125" style="515" customWidth="1"/>
    <col min="14043" max="14082" width="0" style="515" hidden="1" customWidth="1"/>
    <col min="14083" max="14083" width="6.140625" style="515" customWidth="1"/>
    <col min="14084" max="14084" width="5.28515625" style="515" customWidth="1"/>
    <col min="14085" max="14085" width="7.85546875" style="515" customWidth="1"/>
    <col min="14086" max="14086" width="6.140625" style="515" customWidth="1"/>
    <col min="14087" max="14087" width="4.7109375" style="515" customWidth="1"/>
    <col min="14088" max="14088" width="5.85546875" style="515" customWidth="1"/>
    <col min="14089" max="14089" width="6.7109375" style="515" customWidth="1"/>
    <col min="14090" max="14090" width="7.42578125" style="515" customWidth="1"/>
    <col min="14091" max="14091" width="7" style="515" customWidth="1"/>
    <col min="14092" max="14092" width="8.140625" style="515" customWidth="1"/>
    <col min="14093" max="14093" width="6.85546875" style="515" customWidth="1"/>
    <col min="14094" max="14094" width="7.42578125" style="515" customWidth="1"/>
    <col min="14095" max="14095" width="2.28515625" style="515" customWidth="1"/>
    <col min="14096" max="14096" width="5.28515625" style="515" customWidth="1"/>
    <col min="14097" max="14097" width="7.7109375" style="515" customWidth="1"/>
    <col min="14098" max="14098" width="8.42578125" style="515" customWidth="1"/>
    <col min="14099" max="14099" width="8.28515625" style="515" customWidth="1"/>
    <col min="14100" max="14100" width="7.140625" style="515" customWidth="1"/>
    <col min="14101" max="14101" width="3.28515625" style="515" customWidth="1"/>
    <col min="14102" max="14102" width="4.140625" style="515" customWidth="1"/>
    <col min="14103" max="14103" width="5.7109375" style="515" customWidth="1"/>
    <col min="14104" max="14104" width="7.140625" style="515" customWidth="1"/>
    <col min="14105" max="14106" width="6.28515625" style="515" customWidth="1"/>
    <col min="14107" max="14107" width="8.7109375" style="515" customWidth="1"/>
    <col min="14108" max="14108" width="6.42578125" style="515" customWidth="1"/>
    <col min="14109" max="14109" width="6.28515625" style="515" customWidth="1"/>
    <col min="14110" max="14110" width="9.140625" style="515"/>
    <col min="14111" max="14111" width="10.28515625" style="515" customWidth="1"/>
    <col min="14112" max="14112" width="10.140625" style="515" customWidth="1"/>
    <col min="14113" max="14113" width="9.28515625" style="515" customWidth="1"/>
    <col min="14114" max="14296" width="9.140625" style="515"/>
    <col min="14297" max="14297" width="2.42578125" style="515" customWidth="1"/>
    <col min="14298" max="14298" width="25.5703125" style="515" customWidth="1"/>
    <col min="14299" max="14338" width="0" style="515" hidden="1" customWidth="1"/>
    <col min="14339" max="14339" width="6.140625" style="515" customWidth="1"/>
    <col min="14340" max="14340" width="5.28515625" style="515" customWidth="1"/>
    <col min="14341" max="14341" width="7.85546875" style="515" customWidth="1"/>
    <col min="14342" max="14342" width="6.140625" style="515" customWidth="1"/>
    <col min="14343" max="14343" width="4.7109375" style="515" customWidth="1"/>
    <col min="14344" max="14344" width="5.85546875" style="515" customWidth="1"/>
    <col min="14345" max="14345" width="6.7109375" style="515" customWidth="1"/>
    <col min="14346" max="14346" width="7.42578125" style="515" customWidth="1"/>
    <col min="14347" max="14347" width="7" style="515" customWidth="1"/>
    <col min="14348" max="14348" width="8.140625" style="515" customWidth="1"/>
    <col min="14349" max="14349" width="6.85546875" style="515" customWidth="1"/>
    <col min="14350" max="14350" width="7.42578125" style="515" customWidth="1"/>
    <col min="14351" max="14351" width="2.28515625" style="515" customWidth="1"/>
    <col min="14352" max="14352" width="5.28515625" style="515" customWidth="1"/>
    <col min="14353" max="14353" width="7.7109375" style="515" customWidth="1"/>
    <col min="14354" max="14354" width="8.42578125" style="515" customWidth="1"/>
    <col min="14355" max="14355" width="8.28515625" style="515" customWidth="1"/>
    <col min="14356" max="14356" width="7.140625" style="515" customWidth="1"/>
    <col min="14357" max="14357" width="3.28515625" style="515" customWidth="1"/>
    <col min="14358" max="14358" width="4.140625" style="515" customWidth="1"/>
    <col min="14359" max="14359" width="5.7109375" style="515" customWidth="1"/>
    <col min="14360" max="14360" width="7.140625" style="515" customWidth="1"/>
    <col min="14361" max="14362" width="6.28515625" style="515" customWidth="1"/>
    <col min="14363" max="14363" width="8.7109375" style="515" customWidth="1"/>
    <col min="14364" max="14364" width="6.42578125" style="515" customWidth="1"/>
    <col min="14365" max="14365" width="6.28515625" style="515" customWidth="1"/>
    <col min="14366" max="14366" width="9.140625" style="515"/>
    <col min="14367" max="14367" width="10.28515625" style="515" customWidth="1"/>
    <col min="14368" max="14368" width="10.140625" style="515" customWidth="1"/>
    <col min="14369" max="14369" width="9.28515625" style="515" customWidth="1"/>
    <col min="14370" max="14552" width="9.140625" style="515"/>
    <col min="14553" max="14553" width="2.42578125" style="515" customWidth="1"/>
    <col min="14554" max="14554" width="25.5703125" style="515" customWidth="1"/>
    <col min="14555" max="14594" width="0" style="515" hidden="1" customWidth="1"/>
    <col min="14595" max="14595" width="6.140625" style="515" customWidth="1"/>
    <col min="14596" max="14596" width="5.28515625" style="515" customWidth="1"/>
    <col min="14597" max="14597" width="7.85546875" style="515" customWidth="1"/>
    <col min="14598" max="14598" width="6.140625" style="515" customWidth="1"/>
    <col min="14599" max="14599" width="4.7109375" style="515" customWidth="1"/>
    <col min="14600" max="14600" width="5.85546875" style="515" customWidth="1"/>
    <col min="14601" max="14601" width="6.7109375" style="515" customWidth="1"/>
    <col min="14602" max="14602" width="7.42578125" style="515" customWidth="1"/>
    <col min="14603" max="14603" width="7" style="515" customWidth="1"/>
    <col min="14604" max="14604" width="8.140625" style="515" customWidth="1"/>
    <col min="14605" max="14605" width="6.85546875" style="515" customWidth="1"/>
    <col min="14606" max="14606" width="7.42578125" style="515" customWidth="1"/>
    <col min="14607" max="14607" width="2.28515625" style="515" customWidth="1"/>
    <col min="14608" max="14608" width="5.28515625" style="515" customWidth="1"/>
    <col min="14609" max="14609" width="7.7109375" style="515" customWidth="1"/>
    <col min="14610" max="14610" width="8.42578125" style="515" customWidth="1"/>
    <col min="14611" max="14611" width="8.28515625" style="515" customWidth="1"/>
    <col min="14612" max="14612" width="7.140625" style="515" customWidth="1"/>
    <col min="14613" max="14613" width="3.28515625" style="515" customWidth="1"/>
    <col min="14614" max="14614" width="4.140625" style="515" customWidth="1"/>
    <col min="14615" max="14615" width="5.7109375" style="515" customWidth="1"/>
    <col min="14616" max="14616" width="7.140625" style="515" customWidth="1"/>
    <col min="14617" max="14618" width="6.28515625" style="515" customWidth="1"/>
    <col min="14619" max="14619" width="8.7109375" style="515" customWidth="1"/>
    <col min="14620" max="14620" width="6.42578125" style="515" customWidth="1"/>
    <col min="14621" max="14621" width="6.28515625" style="515" customWidth="1"/>
    <col min="14622" max="14622" width="9.140625" style="515"/>
    <col min="14623" max="14623" width="10.28515625" style="515" customWidth="1"/>
    <col min="14624" max="14624" width="10.140625" style="515" customWidth="1"/>
    <col min="14625" max="14625" width="9.28515625" style="515" customWidth="1"/>
    <col min="14626" max="14808" width="9.140625" style="515"/>
    <col min="14809" max="14809" width="2.42578125" style="515" customWidth="1"/>
    <col min="14810" max="14810" width="25.5703125" style="515" customWidth="1"/>
    <col min="14811" max="14850" width="0" style="515" hidden="1" customWidth="1"/>
    <col min="14851" max="14851" width="6.140625" style="515" customWidth="1"/>
    <col min="14852" max="14852" width="5.28515625" style="515" customWidth="1"/>
    <col min="14853" max="14853" width="7.85546875" style="515" customWidth="1"/>
    <col min="14854" max="14854" width="6.140625" style="515" customWidth="1"/>
    <col min="14855" max="14855" width="4.7109375" style="515" customWidth="1"/>
    <col min="14856" max="14856" width="5.85546875" style="515" customWidth="1"/>
    <col min="14857" max="14857" width="6.7109375" style="515" customWidth="1"/>
    <col min="14858" max="14858" width="7.42578125" style="515" customWidth="1"/>
    <col min="14859" max="14859" width="7" style="515" customWidth="1"/>
    <col min="14860" max="14860" width="8.140625" style="515" customWidth="1"/>
    <col min="14861" max="14861" width="6.85546875" style="515" customWidth="1"/>
    <col min="14862" max="14862" width="7.42578125" style="515" customWidth="1"/>
    <col min="14863" max="14863" width="2.28515625" style="515" customWidth="1"/>
    <col min="14864" max="14864" width="5.28515625" style="515" customWidth="1"/>
    <col min="14865" max="14865" width="7.7109375" style="515" customWidth="1"/>
    <col min="14866" max="14866" width="8.42578125" style="515" customWidth="1"/>
    <col min="14867" max="14867" width="8.28515625" style="515" customWidth="1"/>
    <col min="14868" max="14868" width="7.140625" style="515" customWidth="1"/>
    <col min="14869" max="14869" width="3.28515625" style="515" customWidth="1"/>
    <col min="14870" max="14870" width="4.140625" style="515" customWidth="1"/>
    <col min="14871" max="14871" width="5.7109375" style="515" customWidth="1"/>
    <col min="14872" max="14872" width="7.140625" style="515" customWidth="1"/>
    <col min="14873" max="14874" width="6.28515625" style="515" customWidth="1"/>
    <col min="14875" max="14875" width="8.7109375" style="515" customWidth="1"/>
    <col min="14876" max="14876" width="6.42578125" style="515" customWidth="1"/>
    <col min="14877" max="14877" width="6.28515625" style="515" customWidth="1"/>
    <col min="14878" max="14878" width="9.140625" style="515"/>
    <col min="14879" max="14879" width="10.28515625" style="515" customWidth="1"/>
    <col min="14880" max="14880" width="10.140625" style="515" customWidth="1"/>
    <col min="14881" max="14881" width="9.28515625" style="515" customWidth="1"/>
    <col min="14882" max="15064" width="9.140625" style="515"/>
    <col min="15065" max="15065" width="2.42578125" style="515" customWidth="1"/>
    <col min="15066" max="15066" width="25.5703125" style="515" customWidth="1"/>
    <col min="15067" max="15106" width="0" style="515" hidden="1" customWidth="1"/>
    <col min="15107" max="15107" width="6.140625" style="515" customWidth="1"/>
    <col min="15108" max="15108" width="5.28515625" style="515" customWidth="1"/>
    <col min="15109" max="15109" width="7.85546875" style="515" customWidth="1"/>
    <col min="15110" max="15110" width="6.140625" style="515" customWidth="1"/>
    <col min="15111" max="15111" width="4.7109375" style="515" customWidth="1"/>
    <col min="15112" max="15112" width="5.85546875" style="515" customWidth="1"/>
    <col min="15113" max="15113" width="6.7109375" style="515" customWidth="1"/>
    <col min="15114" max="15114" width="7.42578125" style="515" customWidth="1"/>
    <col min="15115" max="15115" width="7" style="515" customWidth="1"/>
    <col min="15116" max="15116" width="8.140625" style="515" customWidth="1"/>
    <col min="15117" max="15117" width="6.85546875" style="515" customWidth="1"/>
    <col min="15118" max="15118" width="7.42578125" style="515" customWidth="1"/>
    <col min="15119" max="15119" width="2.28515625" style="515" customWidth="1"/>
    <col min="15120" max="15120" width="5.28515625" style="515" customWidth="1"/>
    <col min="15121" max="15121" width="7.7109375" style="515" customWidth="1"/>
    <col min="15122" max="15122" width="8.42578125" style="515" customWidth="1"/>
    <col min="15123" max="15123" width="8.28515625" style="515" customWidth="1"/>
    <col min="15124" max="15124" width="7.140625" style="515" customWidth="1"/>
    <col min="15125" max="15125" width="3.28515625" style="515" customWidth="1"/>
    <col min="15126" max="15126" width="4.140625" style="515" customWidth="1"/>
    <col min="15127" max="15127" width="5.7109375" style="515" customWidth="1"/>
    <col min="15128" max="15128" width="7.140625" style="515" customWidth="1"/>
    <col min="15129" max="15130" width="6.28515625" style="515" customWidth="1"/>
    <col min="15131" max="15131" width="8.7109375" style="515" customWidth="1"/>
    <col min="15132" max="15132" width="6.42578125" style="515" customWidth="1"/>
    <col min="15133" max="15133" width="6.28515625" style="515" customWidth="1"/>
    <col min="15134" max="15134" width="9.140625" style="515"/>
    <col min="15135" max="15135" width="10.28515625" style="515" customWidth="1"/>
    <col min="15136" max="15136" width="10.140625" style="515" customWidth="1"/>
    <col min="15137" max="15137" width="9.28515625" style="515" customWidth="1"/>
    <col min="15138" max="15320" width="9.140625" style="515"/>
    <col min="15321" max="15321" width="2.42578125" style="515" customWidth="1"/>
    <col min="15322" max="15322" width="25.5703125" style="515" customWidth="1"/>
    <col min="15323" max="15362" width="0" style="515" hidden="1" customWidth="1"/>
    <col min="15363" max="15363" width="6.140625" style="515" customWidth="1"/>
    <col min="15364" max="15364" width="5.28515625" style="515" customWidth="1"/>
    <col min="15365" max="15365" width="7.85546875" style="515" customWidth="1"/>
    <col min="15366" max="15366" width="6.140625" style="515" customWidth="1"/>
    <col min="15367" max="15367" width="4.7109375" style="515" customWidth="1"/>
    <col min="15368" max="15368" width="5.85546875" style="515" customWidth="1"/>
    <col min="15369" max="15369" width="6.7109375" style="515" customWidth="1"/>
    <col min="15370" max="15370" width="7.42578125" style="515" customWidth="1"/>
    <col min="15371" max="15371" width="7" style="515" customWidth="1"/>
    <col min="15372" max="15372" width="8.140625" style="515" customWidth="1"/>
    <col min="15373" max="15373" width="6.85546875" style="515" customWidth="1"/>
    <col min="15374" max="15374" width="7.42578125" style="515" customWidth="1"/>
    <col min="15375" max="15375" width="2.28515625" style="515" customWidth="1"/>
    <col min="15376" max="15376" width="5.28515625" style="515" customWidth="1"/>
    <col min="15377" max="15377" width="7.7109375" style="515" customWidth="1"/>
    <col min="15378" max="15378" width="8.42578125" style="515" customWidth="1"/>
    <col min="15379" max="15379" width="8.28515625" style="515" customWidth="1"/>
    <col min="15380" max="15380" width="7.140625" style="515" customWidth="1"/>
    <col min="15381" max="15381" width="3.28515625" style="515" customWidth="1"/>
    <col min="15382" max="15382" width="4.140625" style="515" customWidth="1"/>
    <col min="15383" max="15383" width="5.7109375" style="515" customWidth="1"/>
    <col min="15384" max="15384" width="7.140625" style="515" customWidth="1"/>
    <col min="15385" max="15386" width="6.28515625" style="515" customWidth="1"/>
    <col min="15387" max="15387" width="8.7109375" style="515" customWidth="1"/>
    <col min="15388" max="15388" width="6.42578125" style="515" customWidth="1"/>
    <col min="15389" max="15389" width="6.28515625" style="515" customWidth="1"/>
    <col min="15390" max="15390" width="9.140625" style="515"/>
    <col min="15391" max="15391" width="10.28515625" style="515" customWidth="1"/>
    <col min="15392" max="15392" width="10.140625" style="515" customWidth="1"/>
    <col min="15393" max="15393" width="9.28515625" style="515" customWidth="1"/>
    <col min="15394" max="15576" width="9.140625" style="515"/>
    <col min="15577" max="15577" width="2.42578125" style="515" customWidth="1"/>
    <col min="15578" max="15578" width="25.5703125" style="515" customWidth="1"/>
    <col min="15579" max="15618" width="0" style="515" hidden="1" customWidth="1"/>
    <col min="15619" max="15619" width="6.140625" style="515" customWidth="1"/>
    <col min="15620" max="15620" width="5.28515625" style="515" customWidth="1"/>
    <col min="15621" max="15621" width="7.85546875" style="515" customWidth="1"/>
    <col min="15622" max="15622" width="6.140625" style="515" customWidth="1"/>
    <col min="15623" max="15623" width="4.7109375" style="515" customWidth="1"/>
    <col min="15624" max="15624" width="5.85546875" style="515" customWidth="1"/>
    <col min="15625" max="15625" width="6.7109375" style="515" customWidth="1"/>
    <col min="15626" max="15626" width="7.42578125" style="515" customWidth="1"/>
    <col min="15627" max="15627" width="7" style="515" customWidth="1"/>
    <col min="15628" max="15628" width="8.140625" style="515" customWidth="1"/>
    <col min="15629" max="15629" width="6.85546875" style="515" customWidth="1"/>
    <col min="15630" max="15630" width="7.42578125" style="515" customWidth="1"/>
    <col min="15631" max="15631" width="2.28515625" style="515" customWidth="1"/>
    <col min="15632" max="15632" width="5.28515625" style="515" customWidth="1"/>
    <col min="15633" max="15633" width="7.7109375" style="515" customWidth="1"/>
    <col min="15634" max="15634" width="8.42578125" style="515" customWidth="1"/>
    <col min="15635" max="15635" width="8.28515625" style="515" customWidth="1"/>
    <col min="15636" max="15636" width="7.140625" style="515" customWidth="1"/>
    <col min="15637" max="15637" width="3.28515625" style="515" customWidth="1"/>
    <col min="15638" max="15638" width="4.140625" style="515" customWidth="1"/>
    <col min="15639" max="15639" width="5.7109375" style="515" customWidth="1"/>
    <col min="15640" max="15640" width="7.140625" style="515" customWidth="1"/>
    <col min="15641" max="15642" width="6.28515625" style="515" customWidth="1"/>
    <col min="15643" max="15643" width="8.7109375" style="515" customWidth="1"/>
    <col min="15644" max="15644" width="6.42578125" style="515" customWidth="1"/>
    <col min="15645" max="15645" width="6.28515625" style="515" customWidth="1"/>
    <col min="15646" max="15646" width="9.140625" style="515"/>
    <col min="15647" max="15647" width="10.28515625" style="515" customWidth="1"/>
    <col min="15648" max="15648" width="10.140625" style="515" customWidth="1"/>
    <col min="15649" max="15649" width="9.28515625" style="515" customWidth="1"/>
    <col min="15650" max="15832" width="9.140625" style="515"/>
    <col min="15833" max="15833" width="2.42578125" style="515" customWidth="1"/>
    <col min="15834" max="15834" width="25.5703125" style="515" customWidth="1"/>
    <col min="15835" max="15874" width="0" style="515" hidden="1" customWidth="1"/>
    <col min="15875" max="15875" width="6.140625" style="515" customWidth="1"/>
    <col min="15876" max="15876" width="5.28515625" style="515" customWidth="1"/>
    <col min="15877" max="15877" width="7.85546875" style="515" customWidth="1"/>
    <col min="15878" max="15878" width="6.140625" style="515" customWidth="1"/>
    <col min="15879" max="15879" width="4.7109375" style="515" customWidth="1"/>
    <col min="15880" max="15880" width="5.85546875" style="515" customWidth="1"/>
    <col min="15881" max="15881" width="6.7109375" style="515" customWidth="1"/>
    <col min="15882" max="15882" width="7.42578125" style="515" customWidth="1"/>
    <col min="15883" max="15883" width="7" style="515" customWidth="1"/>
    <col min="15884" max="15884" width="8.140625" style="515" customWidth="1"/>
    <col min="15885" max="15885" width="6.85546875" style="515" customWidth="1"/>
    <col min="15886" max="15886" width="7.42578125" style="515" customWidth="1"/>
    <col min="15887" max="15887" width="2.28515625" style="515" customWidth="1"/>
    <col min="15888" max="15888" width="5.28515625" style="515" customWidth="1"/>
    <col min="15889" max="15889" width="7.7109375" style="515" customWidth="1"/>
    <col min="15890" max="15890" width="8.42578125" style="515" customWidth="1"/>
    <col min="15891" max="15891" width="8.28515625" style="515" customWidth="1"/>
    <col min="15892" max="15892" width="7.140625" style="515" customWidth="1"/>
    <col min="15893" max="15893" width="3.28515625" style="515" customWidth="1"/>
    <col min="15894" max="15894" width="4.140625" style="515" customWidth="1"/>
    <col min="15895" max="15895" width="5.7109375" style="515" customWidth="1"/>
    <col min="15896" max="15896" width="7.140625" style="515" customWidth="1"/>
    <col min="15897" max="15898" width="6.28515625" style="515" customWidth="1"/>
    <col min="15899" max="15899" width="8.7109375" style="515" customWidth="1"/>
    <col min="15900" max="15900" width="6.42578125" style="515" customWidth="1"/>
    <col min="15901" max="15901" width="6.28515625" style="515" customWidth="1"/>
    <col min="15902" max="15902" width="9.140625" style="515"/>
    <col min="15903" max="15903" width="10.28515625" style="515" customWidth="1"/>
    <col min="15904" max="15904" width="10.140625" style="515" customWidth="1"/>
    <col min="15905" max="15905" width="9.28515625" style="515" customWidth="1"/>
    <col min="15906" max="16088" width="9.140625" style="515"/>
    <col min="16089" max="16089" width="2.42578125" style="515" customWidth="1"/>
    <col min="16090" max="16090" width="25.5703125" style="515" customWidth="1"/>
    <col min="16091" max="16130" width="0" style="515" hidden="1" customWidth="1"/>
    <col min="16131" max="16131" width="6.140625" style="515" customWidth="1"/>
    <col min="16132" max="16132" width="5.28515625" style="515" customWidth="1"/>
    <col min="16133" max="16133" width="7.85546875" style="515" customWidth="1"/>
    <col min="16134" max="16134" width="6.140625" style="515" customWidth="1"/>
    <col min="16135" max="16135" width="4.7109375" style="515" customWidth="1"/>
    <col min="16136" max="16136" width="5.85546875" style="515" customWidth="1"/>
    <col min="16137" max="16137" width="6.7109375" style="515" customWidth="1"/>
    <col min="16138" max="16138" width="7.42578125" style="515" customWidth="1"/>
    <col min="16139" max="16139" width="7" style="515" customWidth="1"/>
    <col min="16140" max="16140" width="8.140625" style="515" customWidth="1"/>
    <col min="16141" max="16141" width="6.85546875" style="515" customWidth="1"/>
    <col min="16142" max="16142" width="7.42578125" style="515" customWidth="1"/>
    <col min="16143" max="16143" width="2.28515625" style="515" customWidth="1"/>
    <col min="16144" max="16144" width="5.28515625" style="515" customWidth="1"/>
    <col min="16145" max="16145" width="7.7109375" style="515" customWidth="1"/>
    <col min="16146" max="16146" width="8.42578125" style="515" customWidth="1"/>
    <col min="16147" max="16147" width="8.28515625" style="515" customWidth="1"/>
    <col min="16148" max="16148" width="7.140625" style="515" customWidth="1"/>
    <col min="16149" max="16149" width="3.28515625" style="515" customWidth="1"/>
    <col min="16150" max="16150" width="4.140625" style="515" customWidth="1"/>
    <col min="16151" max="16151" width="5.7109375" style="515" customWidth="1"/>
    <col min="16152" max="16152" width="7.140625" style="515" customWidth="1"/>
    <col min="16153" max="16154" width="6.28515625" style="515" customWidth="1"/>
    <col min="16155" max="16155" width="8.7109375" style="515" customWidth="1"/>
    <col min="16156" max="16156" width="6.42578125" style="515" customWidth="1"/>
    <col min="16157" max="16157" width="6.28515625" style="515" customWidth="1"/>
    <col min="16158" max="16158" width="9.140625" style="515"/>
    <col min="16159" max="16159" width="10.28515625" style="515" customWidth="1"/>
    <col min="16160" max="16160" width="10.140625" style="515" customWidth="1"/>
    <col min="16161" max="16161" width="9.28515625" style="515" customWidth="1"/>
    <col min="16162" max="16384" width="9.140625" style="515"/>
  </cols>
  <sheetData>
    <row r="1" spans="1:185" ht="12" customHeight="1">
      <c r="A1" s="513"/>
      <c r="B1" s="514"/>
      <c r="E1" s="514"/>
      <c r="F1" s="516"/>
      <c r="G1" s="517"/>
      <c r="H1" s="518"/>
      <c r="I1" s="519"/>
      <c r="J1" s="518"/>
      <c r="K1" s="520" t="str">
        <f>CONCATENATE("PBA"," ",VALUE([2]Të_dhëna_fillestare!$D$4+6))</f>
        <v>PBA 2020</v>
      </c>
      <c r="L1" s="513"/>
      <c r="M1" s="513"/>
      <c r="N1" s="513"/>
      <c r="O1" s="513"/>
      <c r="P1" s="513"/>
      <c r="Q1" s="521"/>
      <c r="R1" s="513"/>
      <c r="S1" s="513"/>
      <c r="T1" s="513"/>
      <c r="U1" s="521"/>
      <c r="V1" s="513"/>
      <c r="W1" s="520"/>
      <c r="X1" s="513"/>
      <c r="Y1" s="513"/>
      <c r="Z1" s="513"/>
      <c r="AA1" s="513"/>
      <c r="AB1" s="513"/>
      <c r="AC1" s="513"/>
    </row>
    <row r="2" spans="1:185" ht="15.6" customHeight="1">
      <c r="A2" s="513"/>
      <c r="B2" s="522" t="s">
        <v>566</v>
      </c>
      <c r="C2" s="522"/>
      <c r="D2" s="522"/>
      <c r="E2" s="522"/>
      <c r="F2" s="523"/>
      <c r="G2" s="518"/>
      <c r="H2" s="524"/>
      <c r="I2" s="525"/>
      <c r="J2" s="526" t="s">
        <v>39</v>
      </c>
      <c r="K2" s="1399" t="s">
        <v>48</v>
      </c>
      <c r="L2" s="1399"/>
      <c r="M2" s="1399"/>
      <c r="N2" s="1400"/>
      <c r="O2" s="513"/>
      <c r="P2" s="513"/>
      <c r="Q2" s="521"/>
      <c r="R2" s="513"/>
      <c r="S2" s="513"/>
      <c r="T2" s="513"/>
      <c r="U2" s="521"/>
      <c r="V2" s="513"/>
      <c r="W2" s="513"/>
      <c r="X2" s="513"/>
      <c r="Y2" s="513"/>
      <c r="Z2" s="513"/>
      <c r="AA2" s="513"/>
      <c r="AB2" s="513"/>
      <c r="AC2" s="513"/>
    </row>
    <row r="3" spans="1:185" ht="12.75">
      <c r="A3" s="513"/>
      <c r="B3" s="479" t="s">
        <v>514</v>
      </c>
      <c r="C3" s="513"/>
      <c r="D3" s="513"/>
      <c r="E3" s="527"/>
      <c r="F3" s="523"/>
      <c r="G3" s="518"/>
      <c r="H3" s="528" t="s">
        <v>164</v>
      </c>
      <c r="I3" s="529"/>
      <c r="J3" s="530" t="str">
        <f>CONCATENATE([2]Të_dhëna_fillestare!$C$7)</f>
        <v>1011….</v>
      </c>
      <c r="K3" s="531"/>
      <c r="L3" s="532"/>
      <c r="M3" s="533"/>
      <c r="N3" s="533"/>
      <c r="O3" s="534"/>
      <c r="P3" s="513"/>
      <c r="Q3" s="521"/>
      <c r="R3" s="513"/>
      <c r="S3" s="513"/>
      <c r="T3" s="513"/>
      <c r="U3" s="521"/>
      <c r="V3" s="513"/>
      <c r="W3" s="513"/>
      <c r="X3" s="513"/>
      <c r="Y3" s="513"/>
      <c r="Z3" s="513"/>
      <c r="AA3" s="513"/>
      <c r="AB3" s="513"/>
      <c r="AC3" s="513"/>
    </row>
    <row r="4" spans="1:185" ht="7.15" customHeight="1">
      <c r="A4" s="513"/>
      <c r="B4" s="513"/>
      <c r="C4" s="513"/>
      <c r="D4" s="513"/>
      <c r="E4" s="527"/>
      <c r="F4" s="523"/>
      <c r="G4" s="518"/>
      <c r="H4" s="518"/>
      <c r="I4" s="519"/>
      <c r="J4" s="518"/>
      <c r="K4" s="521"/>
      <c r="L4" s="513"/>
      <c r="M4" s="513"/>
      <c r="N4" s="513"/>
      <c r="O4" s="513"/>
      <c r="P4" s="513"/>
      <c r="Q4" s="521"/>
      <c r="R4" s="513"/>
      <c r="S4" s="513"/>
      <c r="T4" s="513"/>
      <c r="U4" s="521"/>
      <c r="V4" s="513"/>
      <c r="W4" s="513"/>
      <c r="X4" s="513"/>
      <c r="Y4" s="513"/>
      <c r="Z4" s="513"/>
      <c r="AA4" s="513"/>
      <c r="AB4" s="513"/>
      <c r="AC4" s="513"/>
    </row>
    <row r="5" spans="1:185" ht="10.5" customHeight="1">
      <c r="A5" s="1397"/>
      <c r="B5" s="1398" t="s">
        <v>319</v>
      </c>
      <c r="C5" s="535"/>
      <c r="D5" s="1401" t="s">
        <v>320</v>
      </c>
      <c r="E5" s="1402" t="s">
        <v>321</v>
      </c>
      <c r="F5" s="1403" t="s">
        <v>322</v>
      </c>
      <c r="G5" s="1403"/>
      <c r="H5" s="1403"/>
      <c r="I5" s="1403"/>
      <c r="J5" s="1403"/>
      <c r="K5" s="1404" t="s">
        <v>324</v>
      </c>
      <c r="L5" s="1405"/>
      <c r="M5" s="1405"/>
      <c r="N5" s="1405"/>
      <c r="O5" s="1405"/>
      <c r="P5" s="1405"/>
      <c r="Q5" s="1405"/>
      <c r="R5" s="1405"/>
      <c r="S5" s="1405"/>
      <c r="T5" s="1405"/>
      <c r="U5" s="1405"/>
      <c r="V5" s="1405"/>
      <c r="W5" s="1406"/>
      <c r="X5" s="1414" t="s">
        <v>325</v>
      </c>
      <c r="Y5" s="1388" t="s">
        <v>326</v>
      </c>
      <c r="Z5" s="1388" t="s">
        <v>327</v>
      </c>
      <c r="AA5" s="1388" t="s">
        <v>328</v>
      </c>
      <c r="AB5" s="1388" t="s">
        <v>329</v>
      </c>
      <c r="AC5" s="1389" t="s">
        <v>330</v>
      </c>
    </row>
    <row r="6" spans="1:185" ht="9">
      <c r="A6" s="1397"/>
      <c r="B6" s="1398"/>
      <c r="C6" s="535"/>
      <c r="D6" s="1401"/>
      <c r="E6" s="1402"/>
      <c r="F6" s="1410" t="s">
        <v>331</v>
      </c>
      <c r="G6" s="1403" t="s">
        <v>332</v>
      </c>
      <c r="H6" s="1411"/>
      <c r="I6" s="1390" t="s">
        <v>333</v>
      </c>
      <c r="J6" s="1412" t="s">
        <v>334</v>
      </c>
      <c r="K6" s="1407"/>
      <c r="L6" s="1408"/>
      <c r="M6" s="1408"/>
      <c r="N6" s="1408"/>
      <c r="O6" s="1408"/>
      <c r="P6" s="1408"/>
      <c r="Q6" s="1408"/>
      <c r="R6" s="1408"/>
      <c r="S6" s="1408"/>
      <c r="T6" s="1408"/>
      <c r="U6" s="1408"/>
      <c r="V6" s="1408"/>
      <c r="W6" s="1409"/>
      <c r="X6" s="1414"/>
      <c r="Y6" s="1388"/>
      <c r="Z6" s="1388"/>
      <c r="AA6" s="1388"/>
      <c r="AB6" s="1388"/>
      <c r="AC6" s="1389"/>
    </row>
    <row r="7" spans="1:185" ht="41.25" customHeight="1">
      <c r="A7" s="1397"/>
      <c r="B7" s="1398"/>
      <c r="C7" s="740" t="s">
        <v>496</v>
      </c>
      <c r="D7" s="536" t="s">
        <v>335</v>
      </c>
      <c r="E7" s="1402"/>
      <c r="F7" s="1410"/>
      <c r="G7" s="537" t="s">
        <v>336</v>
      </c>
      <c r="H7" s="537" t="s">
        <v>337</v>
      </c>
      <c r="I7" s="1390"/>
      <c r="J7" s="1413"/>
      <c r="K7" s="538" t="s">
        <v>338</v>
      </c>
      <c r="L7" s="537" t="s">
        <v>339</v>
      </c>
      <c r="M7" s="537" t="s">
        <v>340</v>
      </c>
      <c r="N7" s="537" t="s">
        <v>341</v>
      </c>
      <c r="O7" s="537" t="s">
        <v>342</v>
      </c>
      <c r="P7" s="537" t="s">
        <v>343</v>
      </c>
      <c r="Q7" s="538" t="s">
        <v>344</v>
      </c>
      <c r="R7" s="537" t="s">
        <v>345</v>
      </c>
      <c r="S7" s="537" t="s">
        <v>346</v>
      </c>
      <c r="T7" s="537" t="s">
        <v>347</v>
      </c>
      <c r="U7" s="538" t="s">
        <v>348</v>
      </c>
      <c r="V7" s="537" t="s">
        <v>349</v>
      </c>
      <c r="W7" s="537" t="s">
        <v>350</v>
      </c>
      <c r="X7" s="1414"/>
      <c r="Y7" s="1388"/>
      <c r="Z7" s="1388"/>
      <c r="AA7" s="1388"/>
      <c r="AB7" s="1388"/>
      <c r="AC7" s="1389"/>
    </row>
    <row r="8" spans="1:185" s="549" customFormat="1" ht="9.75" customHeight="1" thickBot="1">
      <c r="A8" s="539" t="s">
        <v>127</v>
      </c>
      <c r="B8" s="540" t="s">
        <v>129</v>
      </c>
      <c r="C8" s="541">
        <v>1</v>
      </c>
      <c r="D8" s="540">
        <v>1</v>
      </c>
      <c r="E8" s="542">
        <v>3</v>
      </c>
      <c r="F8" s="543">
        <v>4</v>
      </c>
      <c r="G8" s="544">
        <v>6</v>
      </c>
      <c r="H8" s="544">
        <v>7</v>
      </c>
      <c r="I8" s="545">
        <v>9</v>
      </c>
      <c r="J8" s="544" t="s">
        <v>471</v>
      </c>
      <c r="K8" s="546">
        <v>12</v>
      </c>
      <c r="L8" s="540" t="s">
        <v>351</v>
      </c>
      <c r="M8" s="540">
        <v>14</v>
      </c>
      <c r="N8" s="540" t="s">
        <v>352</v>
      </c>
      <c r="O8" s="540">
        <v>16</v>
      </c>
      <c r="P8" s="547" t="s">
        <v>353</v>
      </c>
      <c r="Q8" s="546">
        <v>18</v>
      </c>
      <c r="R8" s="547" t="s">
        <v>354</v>
      </c>
      <c r="S8" s="540">
        <v>20</v>
      </c>
      <c r="T8" s="547" t="s">
        <v>355</v>
      </c>
      <c r="U8" s="546">
        <v>22</v>
      </c>
      <c r="V8" s="547" t="s">
        <v>356</v>
      </c>
      <c r="W8" s="548" t="s">
        <v>357</v>
      </c>
      <c r="X8" s="547" t="s">
        <v>358</v>
      </c>
      <c r="Y8" s="547" t="s">
        <v>359</v>
      </c>
      <c r="Z8" s="547">
        <v>28</v>
      </c>
      <c r="AA8" s="547" t="s">
        <v>360</v>
      </c>
      <c r="AB8" s="547" t="s">
        <v>361</v>
      </c>
      <c r="AC8" s="540" t="s">
        <v>362</v>
      </c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15"/>
      <c r="BK8" s="515"/>
      <c r="BL8" s="515"/>
      <c r="BM8" s="515"/>
      <c r="BN8" s="515"/>
      <c r="BO8" s="515"/>
      <c r="BP8" s="515"/>
      <c r="BQ8" s="515"/>
      <c r="BR8" s="515"/>
      <c r="BS8" s="515"/>
      <c r="BT8" s="515"/>
      <c r="BU8" s="515"/>
      <c r="BV8" s="515"/>
      <c r="BW8" s="515"/>
      <c r="BX8" s="515"/>
      <c r="BY8" s="515"/>
      <c r="BZ8" s="515"/>
      <c r="CA8" s="515"/>
      <c r="CB8" s="515"/>
      <c r="CC8" s="515"/>
      <c r="CD8" s="515"/>
      <c r="CE8" s="515"/>
      <c r="CF8" s="515"/>
      <c r="CG8" s="515"/>
      <c r="CH8" s="515"/>
      <c r="CI8" s="515"/>
      <c r="CJ8" s="515"/>
      <c r="CK8" s="515"/>
      <c r="CL8" s="515"/>
      <c r="CM8" s="515"/>
      <c r="CN8" s="515"/>
      <c r="CO8" s="515"/>
      <c r="CP8" s="515"/>
      <c r="CQ8" s="515"/>
      <c r="CR8" s="515"/>
      <c r="CS8" s="515"/>
      <c r="CT8" s="515"/>
      <c r="CU8" s="515"/>
      <c r="CV8" s="515"/>
      <c r="CW8" s="515"/>
      <c r="CX8" s="515"/>
      <c r="CY8" s="515"/>
      <c r="CZ8" s="515"/>
      <c r="DA8" s="515"/>
      <c r="DB8" s="515"/>
      <c r="DC8" s="515"/>
      <c r="DD8" s="515"/>
      <c r="DE8" s="515"/>
      <c r="DF8" s="515"/>
      <c r="DG8" s="515"/>
      <c r="DH8" s="515"/>
      <c r="DI8" s="515"/>
      <c r="DJ8" s="515"/>
      <c r="DK8" s="515"/>
      <c r="DL8" s="515"/>
      <c r="DM8" s="515"/>
      <c r="DN8" s="515"/>
      <c r="DO8" s="515"/>
      <c r="DP8" s="515"/>
      <c r="DQ8" s="515"/>
      <c r="DR8" s="515"/>
      <c r="DS8" s="515"/>
      <c r="DT8" s="515"/>
      <c r="DU8" s="515"/>
      <c r="DV8" s="515"/>
      <c r="DW8" s="515"/>
      <c r="DX8" s="515"/>
      <c r="DY8" s="515"/>
      <c r="DZ8" s="515"/>
      <c r="EA8" s="515"/>
      <c r="EB8" s="515"/>
      <c r="EC8" s="515"/>
      <c r="ED8" s="515"/>
      <c r="EE8" s="515"/>
      <c r="EF8" s="515"/>
      <c r="EG8" s="515"/>
      <c r="EH8" s="515"/>
      <c r="EI8" s="515"/>
      <c r="EJ8" s="515"/>
      <c r="EK8" s="515"/>
      <c r="EL8" s="515"/>
      <c r="EM8" s="515"/>
      <c r="EN8" s="515"/>
      <c r="EO8" s="515"/>
      <c r="EP8" s="515"/>
      <c r="EQ8" s="515"/>
      <c r="ER8" s="515"/>
      <c r="ES8" s="515"/>
      <c r="ET8" s="515"/>
      <c r="EU8" s="515"/>
      <c r="EV8" s="515"/>
      <c r="EW8" s="515"/>
      <c r="EX8" s="515"/>
      <c r="EY8" s="515"/>
      <c r="EZ8" s="515"/>
      <c r="FA8" s="515"/>
      <c r="FB8" s="515"/>
      <c r="FC8" s="515"/>
      <c r="FD8" s="515"/>
      <c r="FE8" s="515"/>
      <c r="FF8" s="515"/>
      <c r="FG8" s="515"/>
      <c r="FH8" s="515"/>
      <c r="FI8" s="515"/>
      <c r="FJ8" s="515"/>
      <c r="FK8" s="515"/>
      <c r="FL8" s="515"/>
      <c r="FM8" s="515"/>
      <c r="FN8" s="515"/>
      <c r="FO8" s="515"/>
      <c r="FP8" s="515"/>
      <c r="FQ8" s="515"/>
      <c r="FR8" s="515"/>
      <c r="FS8" s="515"/>
      <c r="FT8" s="515"/>
      <c r="FU8" s="515"/>
      <c r="FV8" s="515"/>
      <c r="FW8" s="515"/>
      <c r="FX8" s="515"/>
      <c r="FY8" s="515"/>
      <c r="FZ8" s="515"/>
      <c r="GA8" s="515"/>
      <c r="GB8" s="515"/>
      <c r="GC8" s="515"/>
    </row>
    <row r="9" spans="1:185" s="555" customFormat="1" ht="12" thickTop="1">
      <c r="A9" s="550" t="s">
        <v>138</v>
      </c>
      <c r="B9" s="551" t="s">
        <v>363</v>
      </c>
      <c r="C9" s="551">
        <f t="shared" ref="C9:H9" si="0">SUM(C10:C12)</f>
        <v>0</v>
      </c>
      <c r="D9" s="552">
        <f t="shared" si="0"/>
        <v>0</v>
      </c>
      <c r="E9" s="552">
        <f t="shared" si="0"/>
        <v>0</v>
      </c>
      <c r="F9" s="553">
        <f t="shared" si="0"/>
        <v>0</v>
      </c>
      <c r="G9" s="552">
        <f t="shared" si="0"/>
        <v>0</v>
      </c>
      <c r="H9" s="552">
        <f t="shared" si="0"/>
        <v>0</v>
      </c>
      <c r="I9" s="552"/>
      <c r="J9" s="552">
        <f t="shared" ref="J9:AB9" si="1">SUM(J10:J12)</f>
        <v>0</v>
      </c>
      <c r="K9" s="552">
        <f t="shared" si="1"/>
        <v>0</v>
      </c>
      <c r="L9" s="552">
        <f t="shared" si="1"/>
        <v>0</v>
      </c>
      <c r="M9" s="552">
        <f t="shared" si="1"/>
        <v>0</v>
      </c>
      <c r="N9" s="552">
        <f t="shared" si="1"/>
        <v>0</v>
      </c>
      <c r="O9" s="552">
        <f t="shared" si="1"/>
        <v>0</v>
      </c>
      <c r="P9" s="552">
        <f t="shared" si="1"/>
        <v>0</v>
      </c>
      <c r="Q9" s="552">
        <f t="shared" si="1"/>
        <v>0</v>
      </c>
      <c r="R9" s="552">
        <f t="shared" si="1"/>
        <v>0</v>
      </c>
      <c r="S9" s="552">
        <f t="shared" si="1"/>
        <v>0</v>
      </c>
      <c r="T9" s="552">
        <f t="shared" si="1"/>
        <v>0</v>
      </c>
      <c r="U9" s="552">
        <f t="shared" si="1"/>
        <v>0</v>
      </c>
      <c r="V9" s="552">
        <f t="shared" si="1"/>
        <v>0</v>
      </c>
      <c r="W9" s="552">
        <f t="shared" si="1"/>
        <v>0</v>
      </c>
      <c r="X9" s="552">
        <f t="shared" si="1"/>
        <v>0</v>
      </c>
      <c r="Y9" s="552">
        <f t="shared" si="1"/>
        <v>0</v>
      </c>
      <c r="Z9" s="552">
        <f t="shared" si="1"/>
        <v>0</v>
      </c>
      <c r="AA9" s="552">
        <f t="shared" si="1"/>
        <v>0</v>
      </c>
      <c r="AB9" s="552">
        <f t="shared" si="1"/>
        <v>0</v>
      </c>
      <c r="AC9" s="554">
        <f t="shared" ref="AC9:AC55" si="2">IF(D9=0,0,X9/D9/12*1000)</f>
        <v>0</v>
      </c>
      <c r="AD9" s="515"/>
      <c r="AE9" s="515"/>
      <c r="AF9" s="515"/>
      <c r="AG9" s="515"/>
      <c r="AH9" s="515"/>
      <c r="AI9" s="515"/>
      <c r="AJ9" s="515"/>
      <c r="AK9" s="515"/>
      <c r="AL9" s="515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15"/>
      <c r="BG9" s="515"/>
      <c r="BH9" s="515"/>
      <c r="BI9" s="515"/>
      <c r="BJ9" s="515"/>
      <c r="BK9" s="515"/>
      <c r="BL9" s="515"/>
      <c r="BM9" s="515"/>
      <c r="BN9" s="515"/>
      <c r="BO9" s="515"/>
      <c r="BP9" s="515"/>
      <c r="BQ9" s="515"/>
      <c r="BR9" s="515"/>
      <c r="BS9" s="515"/>
      <c r="BT9" s="515"/>
      <c r="BU9" s="515"/>
      <c r="BV9" s="515"/>
      <c r="BW9" s="515"/>
      <c r="BX9" s="515"/>
      <c r="BY9" s="515"/>
      <c r="BZ9" s="515"/>
      <c r="CA9" s="515"/>
      <c r="CB9" s="515"/>
      <c r="CC9" s="515"/>
      <c r="CD9" s="515"/>
      <c r="CE9" s="515"/>
      <c r="CF9" s="515"/>
      <c r="CG9" s="515"/>
      <c r="CH9" s="515"/>
      <c r="CI9" s="515"/>
      <c r="CJ9" s="515"/>
      <c r="CK9" s="515"/>
      <c r="CL9" s="515"/>
      <c r="CM9" s="515"/>
      <c r="CN9" s="515"/>
      <c r="CO9" s="515"/>
      <c r="CP9" s="515"/>
      <c r="CQ9" s="515"/>
      <c r="CR9" s="515"/>
      <c r="CS9" s="515"/>
      <c r="CT9" s="515"/>
      <c r="CU9" s="515"/>
      <c r="CV9" s="515"/>
      <c r="CW9" s="515"/>
      <c r="CX9" s="515"/>
      <c r="CY9" s="515"/>
      <c r="CZ9" s="515"/>
      <c r="DA9" s="515"/>
      <c r="DB9" s="515"/>
      <c r="DC9" s="515"/>
      <c r="DD9" s="515"/>
      <c r="DE9" s="515"/>
      <c r="DF9" s="515"/>
      <c r="DG9" s="515"/>
      <c r="DH9" s="515"/>
      <c r="DI9" s="515"/>
      <c r="DJ9" s="515"/>
      <c r="DK9" s="515"/>
      <c r="DL9" s="515"/>
      <c r="DM9" s="515"/>
      <c r="DN9" s="515"/>
      <c r="DO9" s="515"/>
      <c r="DP9" s="515"/>
      <c r="DQ9" s="515"/>
      <c r="DR9" s="515"/>
      <c r="DS9" s="515"/>
      <c r="DT9" s="515"/>
      <c r="DU9" s="515"/>
      <c r="DV9" s="515"/>
      <c r="DW9" s="515"/>
      <c r="DX9" s="515"/>
      <c r="DY9" s="515"/>
      <c r="DZ9" s="515"/>
      <c r="EA9" s="515"/>
      <c r="EB9" s="515"/>
      <c r="EC9" s="515"/>
      <c r="ED9" s="515"/>
      <c r="EE9" s="515"/>
      <c r="EF9" s="515"/>
      <c r="EG9" s="515"/>
      <c r="EH9" s="515"/>
      <c r="EI9" s="515"/>
      <c r="EJ9" s="515"/>
      <c r="EK9" s="515"/>
      <c r="EL9" s="515"/>
      <c r="EM9" s="515"/>
      <c r="EN9" s="515"/>
      <c r="EO9" s="515"/>
      <c r="EP9" s="515"/>
      <c r="EQ9" s="515"/>
      <c r="ER9" s="515"/>
      <c r="ES9" s="515"/>
      <c r="ET9" s="515"/>
      <c r="EU9" s="515"/>
      <c r="EV9" s="515"/>
      <c r="EW9" s="515"/>
      <c r="EX9" s="515"/>
      <c r="EY9" s="515"/>
      <c r="EZ9" s="515"/>
      <c r="FA9" s="515"/>
      <c r="FB9" s="515"/>
      <c r="FC9" s="515"/>
      <c r="FD9" s="515"/>
      <c r="FE9" s="515"/>
      <c r="FF9" s="515"/>
      <c r="FG9" s="515"/>
      <c r="FH9" s="515"/>
      <c r="FI9" s="515"/>
      <c r="FJ9" s="515"/>
      <c r="FK9" s="515"/>
      <c r="FL9" s="515"/>
      <c r="FM9" s="515"/>
      <c r="FN9" s="515"/>
      <c r="FO9" s="515"/>
      <c r="FP9" s="515"/>
      <c r="FQ9" s="515"/>
      <c r="FR9" s="515"/>
      <c r="FS9" s="515"/>
      <c r="FT9" s="515"/>
      <c r="FU9" s="515"/>
      <c r="FV9" s="515"/>
      <c r="FW9" s="515"/>
      <c r="FX9" s="515"/>
      <c r="FY9" s="515"/>
      <c r="FZ9" s="515"/>
      <c r="GA9" s="515"/>
      <c r="GB9" s="515"/>
      <c r="GC9" s="515"/>
    </row>
    <row r="10" spans="1:185" s="549" customFormat="1" ht="11.25">
      <c r="A10" s="556"/>
      <c r="B10" s="557" t="s">
        <v>139</v>
      </c>
      <c r="C10" s="558"/>
      <c r="D10" s="559">
        <f>SUM(C10:C10)</f>
        <v>0</v>
      </c>
      <c r="E10" s="560"/>
      <c r="F10" s="561"/>
      <c r="G10" s="562"/>
      <c r="H10" s="563"/>
      <c r="I10" s="510">
        <v>174760</v>
      </c>
      <c r="J10" s="507">
        <f>(I10+H10+F10)*D10*'[3]Pagat databaze 2013-2014 (2)'!D$11/1000</f>
        <v>0</v>
      </c>
      <c r="K10" s="564">
        <v>0</v>
      </c>
      <c r="L10" s="565">
        <f>K10*D10/1000*'[3]Pagat databaze 2013-2014 (2)'!$D$11</f>
        <v>0</v>
      </c>
      <c r="M10" s="565">
        <v>0</v>
      </c>
      <c r="N10" s="565">
        <f>M10*D10/1000*'[3]Pagat databaze 2013-2014 (2)'!$D$11</f>
        <v>0</v>
      </c>
      <c r="O10" s="565">
        <v>0</v>
      </c>
      <c r="P10" s="566">
        <f>O10*$D10/1000*'[3]Pagat databaze 2013-2014 (2)'!$D$11</f>
        <v>0</v>
      </c>
      <c r="Q10" s="564">
        <v>0</v>
      </c>
      <c r="R10" s="566">
        <f>Q10*$D10/1000*'[3]Pagat databaze 2013-2014 (2)'!$D$11</f>
        <v>0</v>
      </c>
      <c r="S10" s="565">
        <v>0</v>
      </c>
      <c r="T10" s="566">
        <f>S10*$D10/1000*'[3]Pagat databaze 2013-2014 (2)'!$D$11</f>
        <v>0</v>
      </c>
      <c r="U10" s="564">
        <v>0</v>
      </c>
      <c r="V10" s="566">
        <f>U10*$D10/1000*'[3]Pagat databaze 2013-2014 (2)'!$D$11</f>
        <v>0</v>
      </c>
      <c r="W10" s="566">
        <f>L10+N10+P10+R10+T10+V10</f>
        <v>0</v>
      </c>
      <c r="X10" s="567">
        <f xml:space="preserve"> W10+J10</f>
        <v>0</v>
      </c>
      <c r="Y10" s="567">
        <f>X10*'[3]Pagat databaze 2013-2014 (2)'!D$10</f>
        <v>0</v>
      </c>
      <c r="Z10" s="568">
        <f>IF(D10=0,0,IF(X10/D10/'[3]Pagat databaze 2013-2014 (2)'!D$11*1000&gt;'[3]Pagat databaze 2013-2014 (2)'!D$8,'[3]Pagat databaze 2013-2014 (2)'!D$8*D10*'[3]Pagat databaze 2013-2014 (2)'!D$11/1000,X10))</f>
        <v>0</v>
      </c>
      <c r="AA10" s="568">
        <f>Z10*'[3]Pagat databaze 2013-2014 (2)'!D$9</f>
        <v>0</v>
      </c>
      <c r="AB10" s="568">
        <f>X10+Y10+AA10</f>
        <v>0</v>
      </c>
      <c r="AC10" s="569">
        <f t="shared" si="2"/>
        <v>0</v>
      </c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  <c r="BK10" s="515"/>
      <c r="BL10" s="515"/>
      <c r="BM10" s="515"/>
      <c r="BN10" s="515"/>
      <c r="BO10" s="515"/>
      <c r="BP10" s="515"/>
      <c r="BQ10" s="515"/>
      <c r="BR10" s="515"/>
      <c r="BS10" s="515"/>
      <c r="BT10" s="515"/>
      <c r="BU10" s="515"/>
      <c r="BV10" s="515"/>
      <c r="BW10" s="515"/>
      <c r="BX10" s="515"/>
      <c r="BY10" s="515"/>
      <c r="BZ10" s="515"/>
      <c r="CA10" s="515"/>
      <c r="CB10" s="515"/>
      <c r="CC10" s="515"/>
      <c r="CD10" s="515"/>
      <c r="CE10" s="515"/>
      <c r="CF10" s="515"/>
      <c r="CG10" s="515"/>
      <c r="CH10" s="515"/>
      <c r="CI10" s="515"/>
      <c r="CJ10" s="515"/>
      <c r="CK10" s="515"/>
      <c r="CL10" s="515"/>
      <c r="CM10" s="515"/>
      <c r="CN10" s="515"/>
      <c r="CO10" s="515"/>
      <c r="CP10" s="515"/>
      <c r="CQ10" s="515"/>
      <c r="CR10" s="515"/>
      <c r="CS10" s="515"/>
      <c r="CT10" s="515"/>
      <c r="CU10" s="515"/>
      <c r="CV10" s="515"/>
      <c r="CW10" s="515"/>
      <c r="CX10" s="515"/>
      <c r="CY10" s="515"/>
      <c r="CZ10" s="515"/>
      <c r="DA10" s="515"/>
      <c r="DB10" s="515"/>
      <c r="DC10" s="515"/>
      <c r="DD10" s="515"/>
      <c r="DE10" s="515"/>
      <c r="DF10" s="515"/>
      <c r="DG10" s="515"/>
      <c r="DH10" s="515"/>
      <c r="DI10" s="515"/>
      <c r="DJ10" s="515"/>
      <c r="DK10" s="515"/>
      <c r="DL10" s="515"/>
      <c r="DM10" s="515"/>
      <c r="DN10" s="515"/>
      <c r="DO10" s="515"/>
      <c r="DP10" s="515"/>
      <c r="DQ10" s="515"/>
      <c r="DR10" s="515"/>
      <c r="DS10" s="515"/>
      <c r="DT10" s="515"/>
      <c r="DU10" s="515"/>
      <c r="DV10" s="515"/>
      <c r="DW10" s="515"/>
      <c r="DX10" s="515"/>
      <c r="DY10" s="515"/>
      <c r="DZ10" s="515"/>
      <c r="EA10" s="515"/>
      <c r="EB10" s="515"/>
      <c r="EC10" s="515"/>
      <c r="ED10" s="515"/>
      <c r="EE10" s="515"/>
      <c r="EF10" s="515"/>
      <c r="EG10" s="515"/>
      <c r="EH10" s="515"/>
      <c r="EI10" s="515"/>
      <c r="EJ10" s="515"/>
      <c r="EK10" s="515"/>
      <c r="EL10" s="515"/>
      <c r="EM10" s="515"/>
      <c r="EN10" s="515"/>
      <c r="EO10" s="515"/>
      <c r="EP10" s="515"/>
      <c r="EQ10" s="515"/>
      <c r="ER10" s="515"/>
      <c r="ES10" s="515"/>
      <c r="ET10" s="515"/>
      <c r="EU10" s="515"/>
      <c r="EV10" s="515"/>
      <c r="EW10" s="515"/>
      <c r="EX10" s="515"/>
      <c r="EY10" s="515"/>
      <c r="EZ10" s="515"/>
      <c r="FA10" s="515"/>
      <c r="FB10" s="515"/>
      <c r="FC10" s="515"/>
      <c r="FD10" s="515"/>
      <c r="FE10" s="515"/>
      <c r="FF10" s="515"/>
      <c r="FG10" s="515"/>
      <c r="FH10" s="515"/>
      <c r="FI10" s="515"/>
      <c r="FJ10" s="515"/>
      <c r="FK10" s="515"/>
      <c r="FL10" s="515"/>
      <c r="FM10" s="515"/>
      <c r="FN10" s="515"/>
      <c r="FO10" s="515"/>
      <c r="FP10" s="515"/>
      <c r="FQ10" s="515"/>
      <c r="FR10" s="515"/>
      <c r="FS10" s="515"/>
      <c r="FT10" s="515"/>
      <c r="FU10" s="515"/>
      <c r="FV10" s="515"/>
      <c r="FW10" s="515"/>
      <c r="FX10" s="515"/>
      <c r="FY10" s="515"/>
      <c r="FZ10" s="515"/>
      <c r="GA10" s="515"/>
      <c r="GB10" s="515"/>
      <c r="GC10" s="515"/>
    </row>
    <row r="11" spans="1:185" s="549" customFormat="1" ht="11.25">
      <c r="A11" s="570"/>
      <c r="B11" s="571" t="s">
        <v>364</v>
      </c>
      <c r="C11" s="572"/>
      <c r="D11" s="573">
        <f>SUM(C11:C11)</f>
        <v>0</v>
      </c>
      <c r="E11" s="574"/>
      <c r="F11" s="575"/>
      <c r="G11" s="576"/>
      <c r="H11" s="576"/>
      <c r="I11" s="511">
        <v>153300</v>
      </c>
      <c r="J11" s="508">
        <f>(I11+H11+F11)*D11*'[3]Pagat databaze 2013-2014 (2)'!D$11/1000</f>
        <v>0</v>
      </c>
      <c r="K11" s="577"/>
      <c r="L11" s="578">
        <f>K11*D11/1000*'[3]Pagat databaze 2013-2014 (2)'!D$11</f>
        <v>0</v>
      </c>
      <c r="M11" s="578"/>
      <c r="N11" s="578">
        <f>M11*D11/1000*'[3]Pagat databaze 2013-2014 (2)'!D$11</f>
        <v>0</v>
      </c>
      <c r="O11" s="578"/>
      <c r="P11" s="579">
        <f>O11*D11/1000*'[3]Pagat databaze 2013-2014 (2)'!$D$11</f>
        <v>0</v>
      </c>
      <c r="Q11" s="577"/>
      <c r="R11" s="579">
        <f>Q11*$D11/1000*'[3]Pagat databaze 2013-2014 (2)'!$D$11</f>
        <v>0</v>
      </c>
      <c r="S11" s="578"/>
      <c r="T11" s="579">
        <f>S11*$D11/1000*'[3]Pagat databaze 2013-2014 (2)'!$D$11</f>
        <v>0</v>
      </c>
      <c r="U11" s="577"/>
      <c r="V11" s="579">
        <f>U11*$D11/1000*'[3]Pagat databaze 2013-2014 (2)'!$D$11</f>
        <v>0</v>
      </c>
      <c r="W11" s="579">
        <f>L11+N11+P11+R11+T11+V11</f>
        <v>0</v>
      </c>
      <c r="X11" s="580">
        <f xml:space="preserve"> W11+J11</f>
        <v>0</v>
      </c>
      <c r="Y11" s="580">
        <f>X11*'[3]Pagat databaze 2013-2014 (2)'!D$10</f>
        <v>0</v>
      </c>
      <c r="Z11" s="581">
        <f>IF(D11=0,0,IF(X11/D11/'[3]Pagat databaze 2013-2014 (2)'!D$11*1000&gt;'[3]Pagat databaze 2013-2014 (2)'!D$8,'[3]Pagat databaze 2013-2014 (2)'!D$8*D11*'[3]Pagat databaze 2013-2014 (2)'!D$11/1000,X11))</f>
        <v>0</v>
      </c>
      <c r="AA11" s="581">
        <f>Z11*'[3]Pagat databaze 2013-2014 (2)'!D$9</f>
        <v>0</v>
      </c>
      <c r="AB11" s="581">
        <f>X11+Y11+AA11</f>
        <v>0</v>
      </c>
      <c r="AC11" s="582">
        <f t="shared" si="2"/>
        <v>0</v>
      </c>
      <c r="AD11" s="515"/>
      <c r="AE11" s="515"/>
      <c r="AF11" s="515"/>
      <c r="AG11" s="515"/>
      <c r="AH11" s="515"/>
      <c r="AI11" s="515"/>
      <c r="AJ11" s="515"/>
      <c r="AK11" s="515"/>
      <c r="AL11" s="515"/>
      <c r="AM11" s="515"/>
      <c r="AN11" s="515"/>
      <c r="AO11" s="515"/>
      <c r="AP11" s="515"/>
      <c r="AQ11" s="515"/>
      <c r="AR11" s="515"/>
      <c r="AS11" s="515"/>
      <c r="AT11" s="515"/>
      <c r="AU11" s="515"/>
      <c r="AV11" s="515"/>
      <c r="AW11" s="515"/>
      <c r="AX11" s="515"/>
      <c r="AY11" s="515"/>
      <c r="AZ11" s="515"/>
      <c r="BA11" s="515"/>
      <c r="BB11" s="515"/>
      <c r="BC11" s="515"/>
      <c r="BD11" s="515"/>
      <c r="BE11" s="515"/>
      <c r="BF11" s="515"/>
      <c r="BG11" s="515"/>
      <c r="BH11" s="515"/>
      <c r="BI11" s="515"/>
      <c r="BJ11" s="515"/>
      <c r="BK11" s="515"/>
      <c r="BL11" s="515"/>
      <c r="BM11" s="515"/>
      <c r="BN11" s="515"/>
      <c r="BO11" s="515"/>
      <c r="BP11" s="515"/>
      <c r="BQ11" s="515"/>
      <c r="BR11" s="515"/>
      <c r="BS11" s="515"/>
      <c r="BT11" s="515"/>
      <c r="BU11" s="515"/>
      <c r="BV11" s="515"/>
      <c r="BW11" s="515"/>
      <c r="BX11" s="515"/>
      <c r="BY11" s="515"/>
      <c r="BZ11" s="515"/>
      <c r="CA11" s="515"/>
      <c r="CB11" s="515"/>
      <c r="CC11" s="515"/>
      <c r="CD11" s="515"/>
      <c r="CE11" s="515"/>
      <c r="CF11" s="515"/>
      <c r="CG11" s="515"/>
      <c r="CH11" s="515"/>
      <c r="CI11" s="515"/>
      <c r="CJ11" s="515"/>
      <c r="CK11" s="515"/>
      <c r="CL11" s="515"/>
      <c r="CM11" s="515"/>
      <c r="CN11" s="515"/>
      <c r="CO11" s="515"/>
      <c r="CP11" s="515"/>
      <c r="CQ11" s="515"/>
      <c r="CR11" s="515"/>
      <c r="CS11" s="515"/>
      <c r="CT11" s="515"/>
      <c r="CU11" s="515"/>
      <c r="CV11" s="515"/>
      <c r="CW11" s="515"/>
      <c r="CX11" s="515"/>
      <c r="CY11" s="515"/>
      <c r="CZ11" s="515"/>
      <c r="DA11" s="515"/>
      <c r="DB11" s="515"/>
      <c r="DC11" s="515"/>
      <c r="DD11" s="515"/>
      <c r="DE11" s="515"/>
      <c r="DF11" s="515"/>
      <c r="DG11" s="515"/>
      <c r="DH11" s="515"/>
      <c r="DI11" s="515"/>
      <c r="DJ11" s="515"/>
      <c r="DK11" s="515"/>
      <c r="DL11" s="515"/>
      <c r="DM11" s="515"/>
      <c r="DN11" s="515"/>
      <c r="DO11" s="515"/>
      <c r="DP11" s="515"/>
      <c r="DQ11" s="515"/>
      <c r="DR11" s="515"/>
      <c r="DS11" s="515"/>
      <c r="DT11" s="515"/>
      <c r="DU11" s="515"/>
      <c r="DV11" s="515"/>
      <c r="DW11" s="515"/>
      <c r="DX11" s="515"/>
      <c r="DY11" s="515"/>
      <c r="DZ11" s="515"/>
      <c r="EA11" s="515"/>
      <c r="EB11" s="515"/>
      <c r="EC11" s="515"/>
      <c r="ED11" s="515"/>
      <c r="EE11" s="515"/>
      <c r="EF11" s="515"/>
      <c r="EG11" s="515"/>
      <c r="EH11" s="515"/>
      <c r="EI11" s="515"/>
      <c r="EJ11" s="515"/>
      <c r="EK11" s="515"/>
      <c r="EL11" s="515"/>
      <c r="EM11" s="515"/>
      <c r="EN11" s="515"/>
      <c r="EO11" s="515"/>
      <c r="EP11" s="515"/>
      <c r="EQ11" s="515"/>
      <c r="ER11" s="515"/>
      <c r="ES11" s="515"/>
      <c r="ET11" s="515"/>
      <c r="EU11" s="515"/>
      <c r="EV11" s="515"/>
      <c r="EW11" s="515"/>
      <c r="EX11" s="515"/>
      <c r="EY11" s="515"/>
      <c r="EZ11" s="515"/>
      <c r="FA11" s="515"/>
      <c r="FB11" s="515"/>
      <c r="FC11" s="515"/>
      <c r="FD11" s="515"/>
      <c r="FE11" s="515"/>
      <c r="FF11" s="515"/>
      <c r="FG11" s="515"/>
      <c r="FH11" s="515"/>
      <c r="FI11" s="515"/>
      <c r="FJ11" s="515"/>
      <c r="FK11" s="515"/>
      <c r="FL11" s="515"/>
      <c r="FM11" s="515"/>
      <c r="FN11" s="515"/>
      <c r="FO11" s="515"/>
      <c r="FP11" s="515"/>
      <c r="FQ11" s="515"/>
      <c r="FR11" s="515"/>
      <c r="FS11" s="515"/>
      <c r="FT11" s="515"/>
      <c r="FU11" s="515"/>
      <c r="FV11" s="515"/>
      <c r="FW11" s="515"/>
      <c r="FX11" s="515"/>
      <c r="FY11" s="515"/>
      <c r="FZ11" s="515"/>
      <c r="GA11" s="515"/>
      <c r="GB11" s="515"/>
      <c r="GC11" s="515"/>
    </row>
    <row r="12" spans="1:185" s="549" customFormat="1" ht="11.25">
      <c r="A12" s="583"/>
      <c r="B12" s="584" t="s">
        <v>365</v>
      </c>
      <c r="C12" s="585"/>
      <c r="D12" s="573">
        <f>SUM(C12:C12)</f>
        <v>0</v>
      </c>
      <c r="E12" s="586"/>
      <c r="F12" s="587"/>
      <c r="G12" s="588"/>
      <c r="H12" s="563"/>
      <c r="I12" s="512">
        <v>61950</v>
      </c>
      <c r="J12" s="509">
        <f>(I12+H12+F12)*D12*'[3]Pagat databaze 2013-2014 (2)'!D$11/1000</f>
        <v>0</v>
      </c>
      <c r="K12" s="589"/>
      <c r="L12" s="590">
        <f>K12*D12/1000*'[3]Pagat databaze 2013-2014 (2)'!D$11</f>
        <v>0</v>
      </c>
      <c r="M12" s="590"/>
      <c r="N12" s="590">
        <f>M12*D12/1000*'[3]Pagat databaze 2013-2014 (2)'!D$11</f>
        <v>0</v>
      </c>
      <c r="O12" s="590"/>
      <c r="P12" s="591">
        <f>O12*D12/1000*'[3]Pagat databaze 2013-2014 (2)'!$D$11</f>
        <v>0</v>
      </c>
      <c r="Q12" s="564">
        <f>IF(D12=0,0,(F12+H12+I12)/174*2*125%)*3/4</f>
        <v>0</v>
      </c>
      <c r="R12" s="566">
        <f>Q12*$D12/1000*'[3]Pagat databaze 2013-2014 (2)'!$D$11</f>
        <v>0</v>
      </c>
      <c r="S12" s="592">
        <v>0</v>
      </c>
      <c r="T12" s="566">
        <f>S12*$D12/1000*'[3]Pagat databaze 2013-2014 (2)'!$D$11</f>
        <v>0</v>
      </c>
      <c r="U12" s="589"/>
      <c r="V12" s="591">
        <f>U12*$D12/1000*'[3]Pagat databaze 2013-2014 (2)'!$D$11</f>
        <v>0</v>
      </c>
      <c r="W12" s="591">
        <f>L12+N12+P12+R12+T12+V12</f>
        <v>0</v>
      </c>
      <c r="X12" s="593">
        <f xml:space="preserve"> W12+J12</f>
        <v>0</v>
      </c>
      <c r="Y12" s="593">
        <f>X12*'[3]Pagat databaze 2013-2014 (2)'!D$10</f>
        <v>0</v>
      </c>
      <c r="Z12" s="594">
        <f>IF(D12=0,0,IF(X12/D12/'[3]Pagat databaze 2013-2014 (2)'!D$11*1000&gt;'[3]Pagat databaze 2013-2014 (2)'!D$8,'[3]Pagat databaze 2013-2014 (2)'!D$8*D12*'[3]Pagat databaze 2013-2014 (2)'!D$11/1000,X12))</f>
        <v>0</v>
      </c>
      <c r="AA12" s="594">
        <f>Z12*'[3]Pagat databaze 2013-2014 (2)'!D$9</f>
        <v>0</v>
      </c>
      <c r="AB12" s="594">
        <f>X12+Y12+AA12</f>
        <v>0</v>
      </c>
      <c r="AC12" s="595">
        <f t="shared" si="2"/>
        <v>0</v>
      </c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15"/>
      <c r="BG12" s="515"/>
      <c r="BH12" s="515"/>
      <c r="BI12" s="515"/>
      <c r="BJ12" s="515"/>
      <c r="BK12" s="515"/>
      <c r="BL12" s="515"/>
      <c r="BM12" s="515"/>
      <c r="BN12" s="515"/>
      <c r="BO12" s="515"/>
      <c r="BP12" s="515"/>
      <c r="BQ12" s="515"/>
      <c r="BR12" s="515"/>
      <c r="BS12" s="515"/>
      <c r="BT12" s="515"/>
      <c r="BU12" s="515"/>
      <c r="BV12" s="515"/>
      <c r="BW12" s="515"/>
      <c r="BX12" s="515"/>
      <c r="BY12" s="515"/>
      <c r="BZ12" s="515"/>
      <c r="CA12" s="515"/>
      <c r="CB12" s="515"/>
      <c r="CC12" s="515"/>
      <c r="CD12" s="515"/>
      <c r="CE12" s="515"/>
      <c r="CF12" s="515"/>
      <c r="CG12" s="515"/>
      <c r="CH12" s="515"/>
      <c r="CI12" s="515"/>
      <c r="CJ12" s="515"/>
      <c r="CK12" s="515"/>
      <c r="CL12" s="515"/>
      <c r="CM12" s="515"/>
      <c r="CN12" s="515"/>
      <c r="CO12" s="515"/>
      <c r="CP12" s="515"/>
      <c r="CQ12" s="515"/>
      <c r="CR12" s="515"/>
      <c r="CS12" s="515"/>
      <c r="CT12" s="515"/>
      <c r="CU12" s="515"/>
      <c r="CV12" s="515"/>
      <c r="CW12" s="515"/>
      <c r="CX12" s="515"/>
      <c r="CY12" s="515"/>
      <c r="CZ12" s="515"/>
      <c r="DA12" s="515"/>
      <c r="DB12" s="515"/>
      <c r="DC12" s="515"/>
      <c r="DD12" s="515"/>
      <c r="DE12" s="515"/>
      <c r="DF12" s="515"/>
      <c r="DG12" s="515"/>
      <c r="DH12" s="515"/>
      <c r="DI12" s="515"/>
      <c r="DJ12" s="515"/>
      <c r="DK12" s="515"/>
      <c r="DL12" s="515"/>
      <c r="DM12" s="515"/>
      <c r="DN12" s="515"/>
      <c r="DO12" s="515"/>
      <c r="DP12" s="515"/>
      <c r="DQ12" s="515"/>
      <c r="DR12" s="515"/>
      <c r="DS12" s="515"/>
      <c r="DT12" s="515"/>
      <c r="DU12" s="515"/>
      <c r="DV12" s="515"/>
      <c r="DW12" s="515"/>
      <c r="DX12" s="515"/>
      <c r="DY12" s="515"/>
      <c r="DZ12" s="515"/>
      <c r="EA12" s="515"/>
      <c r="EB12" s="515"/>
      <c r="EC12" s="515"/>
      <c r="ED12" s="515"/>
      <c r="EE12" s="515"/>
      <c r="EF12" s="515"/>
      <c r="EG12" s="515"/>
      <c r="EH12" s="515"/>
      <c r="EI12" s="515"/>
      <c r="EJ12" s="515"/>
      <c r="EK12" s="515"/>
      <c r="EL12" s="515"/>
      <c r="EM12" s="515"/>
      <c r="EN12" s="515"/>
      <c r="EO12" s="515"/>
      <c r="EP12" s="515"/>
      <c r="EQ12" s="515"/>
      <c r="ER12" s="515"/>
      <c r="ES12" s="515"/>
      <c r="ET12" s="515"/>
      <c r="EU12" s="515"/>
      <c r="EV12" s="515"/>
      <c r="EW12" s="515"/>
      <c r="EX12" s="515"/>
      <c r="EY12" s="515"/>
      <c r="EZ12" s="515"/>
      <c r="FA12" s="515"/>
      <c r="FB12" s="515"/>
      <c r="FC12" s="515"/>
      <c r="FD12" s="515"/>
      <c r="FE12" s="515"/>
      <c r="FF12" s="515"/>
      <c r="FG12" s="515"/>
      <c r="FH12" s="515"/>
      <c r="FI12" s="515"/>
      <c r="FJ12" s="515"/>
      <c r="FK12" s="515"/>
      <c r="FL12" s="515"/>
      <c r="FM12" s="515"/>
      <c r="FN12" s="515"/>
      <c r="FO12" s="515"/>
      <c r="FP12" s="515"/>
      <c r="FQ12" s="515"/>
      <c r="FR12" s="515"/>
      <c r="FS12" s="515"/>
      <c r="FT12" s="515"/>
      <c r="FU12" s="515"/>
      <c r="FV12" s="515"/>
      <c r="FW12" s="515"/>
      <c r="FX12" s="515"/>
      <c r="FY12" s="515"/>
      <c r="FZ12" s="515"/>
      <c r="GA12" s="515"/>
      <c r="GB12" s="515"/>
      <c r="GC12" s="515"/>
    </row>
    <row r="13" spans="1:185" s="555" customFormat="1" ht="11.25">
      <c r="A13" s="596" t="s">
        <v>366</v>
      </c>
      <c r="B13" s="597" t="s">
        <v>367</v>
      </c>
      <c r="C13" s="597">
        <f>SUM(C15:C26)</f>
        <v>88</v>
      </c>
      <c r="D13" s="598">
        <f>SUM(D15:D26)</f>
        <v>88</v>
      </c>
      <c r="E13" s="598">
        <f>SUM(E15:E26)</f>
        <v>0</v>
      </c>
      <c r="F13" s="599"/>
      <c r="G13" s="598">
        <f>SUM(G15:G26)</f>
        <v>94.5</v>
      </c>
      <c r="H13" s="598">
        <f>SUM(H15:H26)</f>
        <v>24790</v>
      </c>
      <c r="I13" s="598"/>
      <c r="J13" s="598">
        <f t="shared" ref="J13:AB13" si="3">SUM(J15:J26)</f>
        <v>68893.200000000012</v>
      </c>
      <c r="K13" s="598">
        <f t="shared" si="3"/>
        <v>0</v>
      </c>
      <c r="L13" s="598">
        <f t="shared" si="3"/>
        <v>0</v>
      </c>
      <c r="M13" s="598">
        <f t="shared" si="3"/>
        <v>0</v>
      </c>
      <c r="N13" s="598">
        <f t="shared" si="3"/>
        <v>0</v>
      </c>
      <c r="O13" s="598">
        <f t="shared" si="3"/>
        <v>0</v>
      </c>
      <c r="P13" s="598">
        <f t="shared" si="3"/>
        <v>0</v>
      </c>
      <c r="Q13" s="598">
        <f t="shared" si="3"/>
        <v>5615.4094827586196</v>
      </c>
      <c r="R13" s="598">
        <f t="shared" si="3"/>
        <v>727.06293103448274</v>
      </c>
      <c r="S13" s="598">
        <f t="shared" si="3"/>
        <v>0</v>
      </c>
      <c r="T13" s="598">
        <f t="shared" si="3"/>
        <v>0</v>
      </c>
      <c r="U13" s="598">
        <f t="shared" si="3"/>
        <v>0</v>
      </c>
      <c r="V13" s="598">
        <f t="shared" si="3"/>
        <v>0</v>
      </c>
      <c r="W13" s="598">
        <f t="shared" si="3"/>
        <v>727.06293103448274</v>
      </c>
      <c r="X13" s="598">
        <f t="shared" si="3"/>
        <v>69620.262931034478</v>
      </c>
      <c r="Y13" s="598">
        <f t="shared" si="3"/>
        <v>3481.0131465517243</v>
      </c>
      <c r="Z13" s="598">
        <f t="shared" si="3"/>
        <v>69035.171896551707</v>
      </c>
      <c r="AA13" s="598">
        <f t="shared" si="3"/>
        <v>11528.873706724138</v>
      </c>
      <c r="AB13" s="598">
        <f t="shared" si="3"/>
        <v>84630.149784310343</v>
      </c>
      <c r="AC13" s="600">
        <f t="shared" si="2"/>
        <v>65928.27929075234</v>
      </c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15"/>
      <c r="BG13" s="515"/>
      <c r="BH13" s="515"/>
      <c r="BI13" s="515"/>
      <c r="BJ13" s="515"/>
      <c r="BK13" s="515"/>
      <c r="BL13" s="515"/>
      <c r="BM13" s="515"/>
      <c r="BN13" s="515"/>
      <c r="BO13" s="515"/>
      <c r="BP13" s="515"/>
      <c r="BQ13" s="515"/>
      <c r="BR13" s="515"/>
      <c r="BS13" s="515"/>
      <c r="BT13" s="515"/>
      <c r="BU13" s="515"/>
      <c r="BV13" s="515"/>
      <c r="BW13" s="515"/>
      <c r="BX13" s="515"/>
      <c r="BY13" s="515"/>
      <c r="BZ13" s="515"/>
      <c r="CA13" s="515"/>
      <c r="CB13" s="515"/>
      <c r="CC13" s="515"/>
      <c r="CD13" s="515"/>
      <c r="CE13" s="515"/>
      <c r="CF13" s="515"/>
      <c r="CG13" s="515"/>
      <c r="CH13" s="515"/>
      <c r="CI13" s="515"/>
      <c r="CJ13" s="515"/>
      <c r="CK13" s="515"/>
      <c r="CL13" s="515"/>
      <c r="CM13" s="515"/>
      <c r="CN13" s="515"/>
      <c r="CO13" s="515"/>
      <c r="CP13" s="515"/>
      <c r="CQ13" s="515"/>
      <c r="CR13" s="515"/>
      <c r="CS13" s="515"/>
      <c r="CT13" s="515"/>
      <c r="CU13" s="515"/>
      <c r="CV13" s="515"/>
      <c r="CW13" s="515"/>
      <c r="CX13" s="515"/>
      <c r="CY13" s="515"/>
      <c r="CZ13" s="515"/>
      <c r="DA13" s="515"/>
      <c r="DB13" s="515"/>
      <c r="DC13" s="515"/>
      <c r="DD13" s="515"/>
      <c r="DE13" s="515"/>
      <c r="DF13" s="515"/>
      <c r="DG13" s="515"/>
      <c r="DH13" s="515"/>
      <c r="DI13" s="515"/>
      <c r="DJ13" s="515"/>
      <c r="DK13" s="515"/>
      <c r="DL13" s="515"/>
      <c r="DM13" s="515"/>
      <c r="DN13" s="515"/>
      <c r="DO13" s="515"/>
      <c r="DP13" s="515"/>
      <c r="DQ13" s="515"/>
      <c r="DR13" s="515"/>
      <c r="DS13" s="515"/>
      <c r="DT13" s="515"/>
      <c r="DU13" s="515"/>
      <c r="DV13" s="515"/>
      <c r="DW13" s="515"/>
      <c r="DX13" s="515"/>
      <c r="DY13" s="515"/>
      <c r="DZ13" s="515"/>
      <c r="EA13" s="515"/>
      <c r="EB13" s="515"/>
      <c r="EC13" s="515"/>
      <c r="ED13" s="515"/>
      <c r="EE13" s="515"/>
      <c r="EF13" s="515"/>
      <c r="EG13" s="515"/>
      <c r="EH13" s="515"/>
      <c r="EI13" s="515"/>
      <c r="EJ13" s="515"/>
      <c r="EK13" s="515"/>
      <c r="EL13" s="515"/>
      <c r="EM13" s="515"/>
      <c r="EN13" s="515"/>
      <c r="EO13" s="515"/>
      <c r="EP13" s="515"/>
      <c r="EQ13" s="515"/>
      <c r="ER13" s="515"/>
      <c r="ES13" s="515"/>
      <c r="ET13" s="515"/>
      <c r="EU13" s="515"/>
      <c r="EV13" s="515"/>
      <c r="EW13" s="515"/>
      <c r="EX13" s="515"/>
      <c r="EY13" s="515"/>
      <c r="EZ13" s="515"/>
      <c r="FA13" s="515"/>
      <c r="FB13" s="515"/>
      <c r="FC13" s="515"/>
      <c r="FD13" s="515"/>
      <c r="FE13" s="515"/>
      <c r="FF13" s="515"/>
      <c r="FG13" s="515"/>
      <c r="FH13" s="515"/>
      <c r="FI13" s="515"/>
      <c r="FJ13" s="515"/>
      <c r="FK13" s="515"/>
      <c r="FL13" s="515"/>
      <c r="FM13" s="515"/>
      <c r="FN13" s="515"/>
      <c r="FO13" s="515"/>
      <c r="FP13" s="515"/>
      <c r="FQ13" s="515"/>
      <c r="FR13" s="515"/>
      <c r="FS13" s="515"/>
      <c r="FT13" s="515"/>
      <c r="FU13" s="515"/>
      <c r="FV13" s="515"/>
      <c r="FW13" s="515"/>
      <c r="FX13" s="515"/>
      <c r="FY13" s="515"/>
      <c r="FZ13" s="515"/>
      <c r="GA13" s="515"/>
      <c r="GB13" s="515"/>
      <c r="GC13" s="515"/>
    </row>
    <row r="14" spans="1:185" s="555" customFormat="1" ht="11.25">
      <c r="A14" s="601"/>
      <c r="B14" s="557" t="s">
        <v>472</v>
      </c>
      <c r="C14" s="602"/>
      <c r="D14" s="603">
        <v>0</v>
      </c>
      <c r="E14" s="560" t="s">
        <v>421</v>
      </c>
      <c r="F14" s="604">
        <f>'[3]Pagat databaze 2013-2014 (2)'!G71+'[3]Pagat databaze 2013-2014 (2)'!H71/2</f>
        <v>14000</v>
      </c>
      <c r="G14" s="603"/>
      <c r="H14" s="603"/>
      <c r="I14" s="507">
        <v>141900</v>
      </c>
      <c r="J14" s="507">
        <f>(I14+H14+F14)*D14*'[3]Pagat databaze 2013-2014 (2)'!D$11/1000</f>
        <v>0</v>
      </c>
      <c r="K14" s="564">
        <v>0</v>
      </c>
      <c r="L14" s="565">
        <f>K14*D14/1000*'[3]Pagat databaze 2013-2014 (2)'!D$11</f>
        <v>0</v>
      </c>
      <c r="M14" s="565">
        <v>0</v>
      </c>
      <c r="N14" s="565">
        <f>M14*D14/1000*'[3]Pagat databaze 2013-2014 (2)'!D$11</f>
        <v>0</v>
      </c>
      <c r="O14" s="565"/>
      <c r="P14" s="566">
        <f>O14*D14/1000*'[3]Pagat databaze 2013-2014 (2)'!$D$11</f>
        <v>0</v>
      </c>
      <c r="Q14" s="564"/>
      <c r="R14" s="566">
        <f>Q14*$D14/1000*'[3]Pagat databaze 2013-2014 (2)'!$D$11</f>
        <v>0</v>
      </c>
      <c r="S14" s="592">
        <f t="shared" ref="S14:S26" si="4">IF(D14=0,0,(F14+H14+I14)/174*2*0%)</f>
        <v>0</v>
      </c>
      <c r="T14" s="566">
        <f>S14*$D14/1000*'[3]Pagat databaze 2013-2014 (2)'!$D$11</f>
        <v>0</v>
      </c>
      <c r="U14" s="564"/>
      <c r="V14" s="566">
        <f>U14*$D14/1000*'[3]Pagat databaze 2013-2014 (2)'!$D$11</f>
        <v>0</v>
      </c>
      <c r="W14" s="566">
        <f>L14+N14+P14+R14+T14+V14</f>
        <v>0</v>
      </c>
      <c r="X14" s="567">
        <f xml:space="preserve"> W14+J14</f>
        <v>0</v>
      </c>
      <c r="Y14" s="567">
        <f>X14*'[3]Pagat databaze 2013-2014 (2)'!D$10</f>
        <v>0</v>
      </c>
      <c r="Z14" s="568">
        <f>IF(D14=0,0,IF(X14/D14/'[3]Pagat databaze 2013-2014 (2)'!D$11*1000&gt;'[3]Pagat databaze 2013-2014 (2)'!D$8,'[3]Pagat databaze 2013-2014 (2)'!D$8*D14*'[3]Pagat databaze 2013-2014 (2)'!D$11/1000,X14))</f>
        <v>0</v>
      </c>
      <c r="AA14" s="568">
        <f>Z14*'[3]Pagat databaze 2013-2014 (2)'!D$9</f>
        <v>0</v>
      </c>
      <c r="AB14" s="568">
        <f>X14+Y14+AA14</f>
        <v>0</v>
      </c>
      <c r="AC14" s="569">
        <f t="shared" si="2"/>
        <v>0</v>
      </c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5"/>
      <c r="BL14" s="515"/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5"/>
      <c r="BZ14" s="515"/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5"/>
      <c r="CS14" s="515"/>
      <c r="CT14" s="515"/>
      <c r="CU14" s="515"/>
      <c r="CV14" s="515"/>
      <c r="CW14" s="515"/>
      <c r="CX14" s="515"/>
      <c r="CY14" s="515"/>
      <c r="CZ14" s="515"/>
      <c r="DA14" s="515"/>
      <c r="DB14" s="515"/>
      <c r="DC14" s="515"/>
      <c r="DD14" s="515"/>
      <c r="DE14" s="515"/>
      <c r="DF14" s="515"/>
      <c r="DG14" s="515"/>
      <c r="DH14" s="515"/>
      <c r="DI14" s="515"/>
      <c r="DJ14" s="515"/>
      <c r="DK14" s="515"/>
      <c r="DL14" s="515"/>
      <c r="DM14" s="515"/>
      <c r="DN14" s="515"/>
      <c r="DO14" s="515"/>
      <c r="DP14" s="515"/>
      <c r="DQ14" s="515"/>
      <c r="DR14" s="515"/>
      <c r="DS14" s="515"/>
      <c r="DT14" s="515"/>
      <c r="DU14" s="515"/>
      <c r="DV14" s="515"/>
      <c r="DW14" s="515"/>
      <c r="DX14" s="515"/>
      <c r="DY14" s="515"/>
      <c r="DZ14" s="515"/>
      <c r="EA14" s="515"/>
      <c r="EB14" s="515"/>
      <c r="EC14" s="515"/>
      <c r="ED14" s="515"/>
      <c r="EE14" s="515"/>
      <c r="EF14" s="515"/>
      <c r="EG14" s="515"/>
      <c r="EH14" s="515"/>
      <c r="EI14" s="515"/>
      <c r="EJ14" s="515"/>
      <c r="EK14" s="515"/>
      <c r="EL14" s="515"/>
      <c r="EM14" s="515"/>
      <c r="EN14" s="515"/>
      <c r="EO14" s="515"/>
      <c r="EP14" s="515"/>
      <c r="EQ14" s="515"/>
      <c r="ER14" s="515"/>
      <c r="ES14" s="515"/>
      <c r="ET14" s="515"/>
      <c r="EU14" s="515"/>
      <c r="EV14" s="515"/>
      <c r="EW14" s="515"/>
      <c r="EX14" s="515"/>
      <c r="EY14" s="515"/>
      <c r="EZ14" s="515"/>
      <c r="FA14" s="515"/>
      <c r="FB14" s="515"/>
      <c r="FC14" s="515"/>
      <c r="FD14" s="515"/>
      <c r="FE14" s="515"/>
      <c r="FF14" s="515"/>
      <c r="FG14" s="515"/>
      <c r="FH14" s="515"/>
      <c r="FI14" s="515"/>
      <c r="FJ14" s="515"/>
      <c r="FK14" s="515"/>
      <c r="FL14" s="515"/>
      <c r="FM14" s="515"/>
      <c r="FN14" s="515"/>
      <c r="FO14" s="515"/>
      <c r="FP14" s="515"/>
      <c r="FQ14" s="515"/>
      <c r="FR14" s="515"/>
      <c r="FS14" s="515"/>
      <c r="FT14" s="515"/>
      <c r="FU14" s="515"/>
      <c r="FV14" s="515"/>
      <c r="FW14" s="515"/>
      <c r="FX14" s="515"/>
      <c r="FY14" s="515"/>
      <c r="FZ14" s="515"/>
      <c r="GA14" s="515"/>
      <c r="GB14" s="515"/>
      <c r="GC14" s="515"/>
    </row>
    <row r="15" spans="1:185" s="549" customFormat="1" ht="11.25">
      <c r="A15" s="556"/>
      <c r="B15" s="557" t="s">
        <v>368</v>
      </c>
      <c r="C15" s="558"/>
      <c r="D15" s="559">
        <f t="shared" ref="D15:D26" si="5">SUM(C15:C15)</f>
        <v>0</v>
      </c>
      <c r="E15" s="560" t="s">
        <v>369</v>
      </c>
      <c r="F15" s="604">
        <f>'[3]Pagat databaze 2013-2014 (2)'!G72+'[3]Pagat databaze 2013-2014 (2)'!H72/2</f>
        <v>14000</v>
      </c>
      <c r="G15" s="563"/>
      <c r="H15" s="563">
        <f>IF(G15=0,0,IF(G15&gt;25,F15*0.02*25,F15*0.02*G15))</f>
        <v>0</v>
      </c>
      <c r="I15" s="507">
        <v>129800</v>
      </c>
      <c r="J15" s="507">
        <f>(I15+H15+F15)*D15*'[3]Pagat databaze 2013-2014 (2)'!D$11/1000</f>
        <v>0</v>
      </c>
      <c r="K15" s="564">
        <v>0</v>
      </c>
      <c r="L15" s="565">
        <f>K15*D15/1000*'[3]Pagat databaze 2013-2014 (2)'!D$11</f>
        <v>0</v>
      </c>
      <c r="M15" s="565">
        <v>0</v>
      </c>
      <c r="N15" s="565">
        <f>M15*D15/1000*'[3]Pagat databaze 2013-2014 (2)'!D$11</f>
        <v>0</v>
      </c>
      <c r="O15" s="565"/>
      <c r="P15" s="566">
        <f>O15*D15/1000*'[3]Pagat databaze 2013-2014 (2)'!$D$11</f>
        <v>0</v>
      </c>
      <c r="Q15" s="564"/>
      <c r="R15" s="566">
        <f>Q15*$D15/1000*'[3]Pagat databaze 2013-2014 (2)'!$D$11</f>
        <v>0</v>
      </c>
      <c r="S15" s="592">
        <f t="shared" si="4"/>
        <v>0</v>
      </c>
      <c r="T15" s="566">
        <f>S15*$D15/1000*'[3]Pagat databaze 2013-2014 (2)'!$D$11</f>
        <v>0</v>
      </c>
      <c r="U15" s="564"/>
      <c r="V15" s="566">
        <f>U15*$D15/1000*'[3]Pagat databaze 2013-2014 (2)'!$D$11</f>
        <v>0</v>
      </c>
      <c r="W15" s="566">
        <f t="shared" ref="W15:W26" si="6">L15+N15+P15+R15+T15+V15</f>
        <v>0</v>
      </c>
      <c r="X15" s="567">
        <f t="shared" ref="X15:X26" si="7" xml:space="preserve"> W15+J15</f>
        <v>0</v>
      </c>
      <c r="Y15" s="567">
        <f>X15*'[3]Pagat databaze 2013-2014 (2)'!D$10</f>
        <v>0</v>
      </c>
      <c r="Z15" s="568">
        <f>IF(D15=0,0,IF(X15/D15/'[3]Pagat databaze 2013-2014 (2)'!D$11*1000&gt;'[3]Pagat databaze 2013-2014 (2)'!D$8,'[3]Pagat databaze 2013-2014 (2)'!D$8*D15*'[3]Pagat databaze 2013-2014 (2)'!D$11/1000,X15))</f>
        <v>0</v>
      </c>
      <c r="AA15" s="568">
        <f>Z15*'[3]Pagat databaze 2013-2014 (2)'!D$9</f>
        <v>0</v>
      </c>
      <c r="AB15" s="568">
        <f t="shared" ref="AB15:AB26" si="8">X15+Y15+AA15</f>
        <v>0</v>
      </c>
      <c r="AC15" s="569">
        <f t="shared" si="2"/>
        <v>0</v>
      </c>
      <c r="AD15" s="515"/>
      <c r="AE15" s="515"/>
      <c r="AF15" s="515"/>
      <c r="AG15" s="515"/>
      <c r="AH15" s="515"/>
      <c r="AI15" s="515"/>
      <c r="AJ15" s="515"/>
      <c r="AK15" s="515"/>
      <c r="AL15" s="515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515"/>
      <c r="BC15" s="515"/>
      <c r="BD15" s="515"/>
      <c r="BE15" s="515"/>
      <c r="BF15" s="515"/>
      <c r="BG15" s="515"/>
      <c r="BH15" s="515"/>
      <c r="BI15" s="515"/>
      <c r="BJ15" s="515"/>
      <c r="BK15" s="515"/>
      <c r="BL15" s="515"/>
      <c r="BM15" s="515"/>
      <c r="BN15" s="515"/>
      <c r="BO15" s="515"/>
      <c r="BP15" s="515"/>
      <c r="BQ15" s="515"/>
      <c r="BR15" s="515"/>
      <c r="BS15" s="515"/>
      <c r="BT15" s="515"/>
      <c r="BU15" s="515"/>
      <c r="BV15" s="515"/>
      <c r="BW15" s="515"/>
      <c r="BX15" s="515"/>
      <c r="BY15" s="515"/>
      <c r="BZ15" s="515"/>
      <c r="CA15" s="515"/>
      <c r="CB15" s="515"/>
      <c r="CC15" s="515"/>
      <c r="CD15" s="515"/>
      <c r="CE15" s="515"/>
      <c r="CF15" s="515"/>
      <c r="CG15" s="515"/>
      <c r="CH15" s="515"/>
      <c r="CI15" s="515"/>
      <c r="CJ15" s="515"/>
      <c r="CK15" s="515"/>
      <c r="CL15" s="515"/>
      <c r="CM15" s="515"/>
      <c r="CN15" s="515"/>
      <c r="CO15" s="515"/>
      <c r="CP15" s="515"/>
      <c r="CQ15" s="515"/>
      <c r="CR15" s="515"/>
      <c r="CS15" s="515"/>
      <c r="CT15" s="515"/>
      <c r="CU15" s="515"/>
      <c r="CV15" s="515"/>
      <c r="CW15" s="515"/>
      <c r="CX15" s="515"/>
      <c r="CY15" s="515"/>
      <c r="CZ15" s="515"/>
      <c r="DA15" s="515"/>
      <c r="DB15" s="515"/>
      <c r="DC15" s="515"/>
      <c r="DD15" s="515"/>
      <c r="DE15" s="515"/>
      <c r="DF15" s="515"/>
      <c r="DG15" s="515"/>
      <c r="DH15" s="515"/>
      <c r="DI15" s="515"/>
      <c r="DJ15" s="515"/>
      <c r="DK15" s="515"/>
      <c r="DL15" s="515"/>
      <c r="DM15" s="515"/>
      <c r="DN15" s="515"/>
      <c r="DO15" s="515"/>
      <c r="DP15" s="515"/>
      <c r="DQ15" s="515"/>
      <c r="DR15" s="515"/>
      <c r="DS15" s="515"/>
      <c r="DT15" s="515"/>
      <c r="DU15" s="515"/>
      <c r="DV15" s="515"/>
      <c r="DW15" s="515"/>
      <c r="DX15" s="515"/>
      <c r="DY15" s="515"/>
      <c r="DZ15" s="515"/>
      <c r="EA15" s="515"/>
      <c r="EB15" s="515"/>
      <c r="EC15" s="515"/>
      <c r="ED15" s="515"/>
      <c r="EE15" s="515"/>
      <c r="EF15" s="515"/>
      <c r="EG15" s="515"/>
      <c r="EH15" s="515"/>
      <c r="EI15" s="515"/>
      <c r="EJ15" s="515"/>
      <c r="EK15" s="515"/>
      <c r="EL15" s="515"/>
      <c r="EM15" s="515"/>
      <c r="EN15" s="515"/>
      <c r="EO15" s="515"/>
      <c r="EP15" s="515"/>
      <c r="EQ15" s="515"/>
      <c r="ER15" s="515"/>
      <c r="ES15" s="515"/>
      <c r="ET15" s="515"/>
      <c r="EU15" s="515"/>
      <c r="EV15" s="515"/>
      <c r="EW15" s="515"/>
      <c r="EX15" s="515"/>
      <c r="EY15" s="515"/>
      <c r="EZ15" s="515"/>
      <c r="FA15" s="515"/>
      <c r="FB15" s="515"/>
      <c r="FC15" s="515"/>
      <c r="FD15" s="515"/>
      <c r="FE15" s="515"/>
      <c r="FF15" s="515"/>
      <c r="FG15" s="515"/>
      <c r="FH15" s="515"/>
      <c r="FI15" s="515"/>
      <c r="FJ15" s="515"/>
      <c r="FK15" s="515"/>
      <c r="FL15" s="515"/>
      <c r="FM15" s="515"/>
      <c r="FN15" s="515"/>
      <c r="FO15" s="515"/>
      <c r="FP15" s="515"/>
      <c r="FQ15" s="515"/>
      <c r="FR15" s="515"/>
      <c r="FS15" s="515"/>
      <c r="FT15" s="515"/>
      <c r="FU15" s="515"/>
      <c r="FV15" s="515"/>
      <c r="FW15" s="515"/>
      <c r="FX15" s="515"/>
      <c r="FY15" s="515"/>
      <c r="FZ15" s="515"/>
      <c r="GA15" s="515"/>
      <c r="GB15" s="515"/>
      <c r="GC15" s="515"/>
    </row>
    <row r="16" spans="1:185" s="549" customFormat="1" ht="11.25">
      <c r="A16" s="570"/>
      <c r="B16" s="571" t="s">
        <v>111</v>
      </c>
      <c r="C16" s="572"/>
      <c r="D16" s="559">
        <f t="shared" si="5"/>
        <v>0</v>
      </c>
      <c r="E16" s="574" t="s">
        <v>109</v>
      </c>
      <c r="F16" s="604">
        <f>'[3]Pagat databaze 2013-2014 (2)'!G73+'[3]Pagat databaze 2013-2014 (2)'!H73/2</f>
        <v>14000</v>
      </c>
      <c r="G16" s="576"/>
      <c r="H16" s="576">
        <f t="shared" ref="H16:H26" si="9">IF(G16=0,0,IF(G16&gt;25,F16*0.02*25,F16*0.02*G16))</f>
        <v>0</v>
      </c>
      <c r="I16" s="508">
        <v>118100</v>
      </c>
      <c r="J16" s="508">
        <f>(I16+H16+F16)*D16*'[3]Pagat databaze 2013-2014 (2)'!D$11/1000</f>
        <v>0</v>
      </c>
      <c r="K16" s="577">
        <v>0</v>
      </c>
      <c r="L16" s="578">
        <f>K16*D16/1000*'[3]Pagat databaze 2013-2014 (2)'!D$11</f>
        <v>0</v>
      </c>
      <c r="M16" s="578"/>
      <c r="N16" s="578">
        <f>M16*D16/1000*'[3]Pagat databaze 2013-2014 (2)'!D$11</f>
        <v>0</v>
      </c>
      <c r="O16" s="578"/>
      <c r="P16" s="579">
        <f>O16*D16/1000*'[3]Pagat databaze 2013-2014 (2)'!$D$11</f>
        <v>0</v>
      </c>
      <c r="Q16" s="564"/>
      <c r="R16" s="579">
        <f>Q16*$D16/1000*'[3]Pagat databaze 2013-2014 (2)'!$D$11</f>
        <v>0</v>
      </c>
      <c r="S16" s="592">
        <f t="shared" si="4"/>
        <v>0</v>
      </c>
      <c r="T16" s="579">
        <f>S16*$D16/1000*'[3]Pagat databaze 2013-2014 (2)'!$D$11</f>
        <v>0</v>
      </c>
      <c r="U16" s="577"/>
      <c r="V16" s="579">
        <f>U16*$D16/1000*'[3]Pagat databaze 2013-2014 (2)'!$D$11</f>
        <v>0</v>
      </c>
      <c r="W16" s="579">
        <f t="shared" si="6"/>
        <v>0</v>
      </c>
      <c r="X16" s="580">
        <f t="shared" si="7"/>
        <v>0</v>
      </c>
      <c r="Y16" s="580">
        <f>X16*'[3]Pagat databaze 2013-2014 (2)'!D$10</f>
        <v>0</v>
      </c>
      <c r="Z16" s="581">
        <f>IF(D16=0,0,IF(X16/D16/'[3]Pagat databaze 2013-2014 (2)'!D$11*1000&gt;'[3]Pagat databaze 2013-2014 (2)'!D$8,'[3]Pagat databaze 2013-2014 (2)'!D$8*D16*'[3]Pagat databaze 2013-2014 (2)'!D$11/1000,X16))</f>
        <v>0</v>
      </c>
      <c r="AA16" s="581">
        <f>Z16*'[3]Pagat databaze 2013-2014 (2)'!D$9</f>
        <v>0</v>
      </c>
      <c r="AB16" s="581">
        <f t="shared" si="8"/>
        <v>0</v>
      </c>
      <c r="AC16" s="582">
        <f t="shared" si="2"/>
        <v>0</v>
      </c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5"/>
      <c r="BW16" s="515"/>
      <c r="BX16" s="515"/>
      <c r="BY16" s="515"/>
      <c r="BZ16" s="515"/>
      <c r="CA16" s="515"/>
      <c r="CB16" s="515"/>
      <c r="CC16" s="515"/>
      <c r="CD16" s="515"/>
      <c r="CE16" s="515"/>
      <c r="CF16" s="515"/>
      <c r="CG16" s="515"/>
      <c r="CH16" s="515"/>
      <c r="CI16" s="515"/>
      <c r="CJ16" s="515"/>
      <c r="CK16" s="515"/>
      <c r="CL16" s="515"/>
      <c r="CM16" s="515"/>
      <c r="CN16" s="515"/>
      <c r="CO16" s="515"/>
      <c r="CP16" s="515"/>
      <c r="CQ16" s="515"/>
      <c r="CR16" s="515"/>
      <c r="CS16" s="515"/>
      <c r="CT16" s="515"/>
      <c r="CU16" s="515"/>
      <c r="CV16" s="515"/>
      <c r="CW16" s="515"/>
      <c r="CX16" s="515"/>
      <c r="CY16" s="515"/>
      <c r="CZ16" s="515"/>
      <c r="DA16" s="515"/>
      <c r="DB16" s="515"/>
      <c r="DC16" s="515"/>
      <c r="DD16" s="515"/>
      <c r="DE16" s="515"/>
      <c r="DF16" s="515"/>
      <c r="DG16" s="515"/>
      <c r="DH16" s="515"/>
      <c r="DI16" s="515"/>
      <c r="DJ16" s="515"/>
      <c r="DK16" s="515"/>
      <c r="DL16" s="515"/>
      <c r="DM16" s="515"/>
      <c r="DN16" s="515"/>
      <c r="DO16" s="515"/>
      <c r="DP16" s="515"/>
      <c r="DQ16" s="515"/>
      <c r="DR16" s="515"/>
      <c r="DS16" s="515"/>
      <c r="DT16" s="515"/>
      <c r="DU16" s="515"/>
      <c r="DV16" s="515"/>
      <c r="DW16" s="515"/>
      <c r="DX16" s="515"/>
      <c r="DY16" s="515"/>
      <c r="DZ16" s="515"/>
      <c r="EA16" s="515"/>
      <c r="EB16" s="515"/>
      <c r="EC16" s="515"/>
      <c r="ED16" s="515"/>
      <c r="EE16" s="515"/>
      <c r="EF16" s="515"/>
      <c r="EG16" s="515"/>
      <c r="EH16" s="515"/>
      <c r="EI16" s="515"/>
      <c r="EJ16" s="515"/>
      <c r="EK16" s="515"/>
      <c r="EL16" s="515"/>
      <c r="EM16" s="515"/>
      <c r="EN16" s="515"/>
      <c r="EO16" s="515"/>
      <c r="EP16" s="515"/>
      <c r="EQ16" s="515"/>
      <c r="ER16" s="515"/>
      <c r="ES16" s="515"/>
      <c r="ET16" s="515"/>
      <c r="EU16" s="515"/>
      <c r="EV16" s="515"/>
      <c r="EW16" s="515"/>
      <c r="EX16" s="515"/>
      <c r="EY16" s="515"/>
      <c r="EZ16" s="515"/>
      <c r="FA16" s="515"/>
      <c r="FB16" s="515"/>
      <c r="FC16" s="515"/>
      <c r="FD16" s="515"/>
      <c r="FE16" s="515"/>
      <c r="FF16" s="515"/>
      <c r="FG16" s="515"/>
      <c r="FH16" s="515"/>
      <c r="FI16" s="515"/>
      <c r="FJ16" s="515"/>
      <c r="FK16" s="515"/>
      <c r="FL16" s="515"/>
      <c r="FM16" s="515"/>
      <c r="FN16" s="515"/>
      <c r="FO16" s="515"/>
      <c r="FP16" s="515"/>
      <c r="FQ16" s="515"/>
      <c r="FR16" s="515"/>
      <c r="FS16" s="515"/>
      <c r="FT16" s="515"/>
      <c r="FU16" s="515"/>
      <c r="FV16" s="515"/>
      <c r="FW16" s="515"/>
      <c r="FX16" s="515"/>
      <c r="FY16" s="515"/>
      <c r="FZ16" s="515"/>
      <c r="GA16" s="515"/>
      <c r="GB16" s="515"/>
      <c r="GC16" s="515"/>
    </row>
    <row r="17" spans="1:185" s="549" customFormat="1" ht="10.9" customHeight="1">
      <c r="A17" s="570"/>
      <c r="B17" s="571" t="s">
        <v>248</v>
      </c>
      <c r="C17" s="605">
        <v>1</v>
      </c>
      <c r="D17" s="559">
        <f t="shared" si="5"/>
        <v>1</v>
      </c>
      <c r="E17" s="574" t="s">
        <v>110</v>
      </c>
      <c r="F17" s="604">
        <f>'[3]Pagat databaze 2013-2014 (2)'!G74+'[3]Pagat databaze 2013-2014 (2)'!H74/2</f>
        <v>14000</v>
      </c>
      <c r="G17" s="1061">
        <v>16</v>
      </c>
      <c r="H17" s="1061">
        <f t="shared" si="9"/>
        <v>4480</v>
      </c>
      <c r="I17" s="508">
        <v>100000</v>
      </c>
      <c r="J17" s="508">
        <f>(I17+H17+F17)*D17*'[3]Pagat databaze 2013-2014 (2)'!D$11/1000</f>
        <v>1421.76</v>
      </c>
      <c r="K17" s="577"/>
      <c r="L17" s="578">
        <f>K17*D17/1000*'[3]Pagat databaze 2013-2014 (2)'!D$11</f>
        <v>0</v>
      </c>
      <c r="M17" s="578"/>
      <c r="N17" s="578">
        <f>M17*D17/1000*'[3]Pagat databaze 2013-2014 (2)'!D$11</f>
        <v>0</v>
      </c>
      <c r="O17" s="578"/>
      <c r="P17" s="579">
        <f>O17*D17/1000*'[3]Pagat databaze 2013-2014 (2)'!$D$11</f>
        <v>0</v>
      </c>
      <c r="Q17" s="564"/>
      <c r="R17" s="579">
        <f>Q17*$D17/1000*'[3]Pagat databaze 2013-2014 (2)'!$D$11</f>
        <v>0</v>
      </c>
      <c r="S17" s="592">
        <f t="shared" si="4"/>
        <v>0</v>
      </c>
      <c r="T17" s="579">
        <f>S17*$D17/1000*'[3]Pagat databaze 2013-2014 (2)'!$D$11</f>
        <v>0</v>
      </c>
      <c r="U17" s="577"/>
      <c r="V17" s="579">
        <f>U17*$D17/1000*'[3]Pagat databaze 2013-2014 (2)'!$D$11</f>
        <v>0</v>
      </c>
      <c r="W17" s="579">
        <f t="shared" si="6"/>
        <v>0</v>
      </c>
      <c r="X17" s="580">
        <f t="shared" si="7"/>
        <v>1421.76</v>
      </c>
      <c r="Y17" s="580">
        <f>X17*'[3]Pagat databaze 2013-2014 (2)'!D$10</f>
        <v>71.088000000000008</v>
      </c>
      <c r="Z17" s="581">
        <f>IF(D17=0,0,IF(X17/D17/'[3]Pagat databaze 2013-2014 (2)'!D$11*1000&gt;'[3]Pagat databaze 2013-2014 (2)'!D$8,'[3]Pagat databaze 2013-2014 (2)'!D$8*D17*'[3]Pagat databaze 2013-2014 (2)'!D$11/1000,X17))</f>
        <v>1141.56</v>
      </c>
      <c r="AA17" s="581">
        <f>Z17*'[3]Pagat databaze 2013-2014 (2)'!D$9</f>
        <v>190.64052000000001</v>
      </c>
      <c r="AB17" s="581">
        <f t="shared" si="8"/>
        <v>1683.4885199999999</v>
      </c>
      <c r="AC17" s="582">
        <f t="shared" si="2"/>
        <v>118480</v>
      </c>
      <c r="AD17" s="515"/>
      <c r="AE17" s="515"/>
      <c r="AF17" s="515"/>
      <c r="AG17" s="515"/>
      <c r="AH17" s="515"/>
      <c r="AI17" s="515"/>
      <c r="AJ17" s="515"/>
      <c r="AK17" s="515"/>
      <c r="AL17" s="515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515"/>
      <c r="BC17" s="515"/>
      <c r="BD17" s="515"/>
      <c r="BE17" s="515"/>
      <c r="BF17" s="515"/>
      <c r="BG17" s="515"/>
      <c r="BH17" s="515"/>
      <c r="BI17" s="515"/>
      <c r="BJ17" s="515"/>
      <c r="BK17" s="515"/>
      <c r="BL17" s="515"/>
      <c r="BM17" s="515"/>
      <c r="BN17" s="515"/>
      <c r="BO17" s="515"/>
      <c r="BP17" s="515"/>
      <c r="BQ17" s="515"/>
      <c r="BR17" s="515"/>
      <c r="BS17" s="515"/>
      <c r="BT17" s="515"/>
      <c r="BU17" s="515"/>
      <c r="BV17" s="515"/>
      <c r="BW17" s="515"/>
      <c r="BX17" s="515"/>
      <c r="BY17" s="515"/>
      <c r="BZ17" s="515"/>
      <c r="CA17" s="515"/>
      <c r="CB17" s="515"/>
      <c r="CC17" s="515"/>
      <c r="CD17" s="515"/>
      <c r="CE17" s="515"/>
      <c r="CF17" s="515"/>
      <c r="CG17" s="515"/>
      <c r="CH17" s="515"/>
      <c r="CI17" s="515"/>
      <c r="CJ17" s="515"/>
      <c r="CK17" s="515"/>
      <c r="CL17" s="515"/>
      <c r="CM17" s="515"/>
      <c r="CN17" s="515"/>
      <c r="CO17" s="515"/>
      <c r="CP17" s="515"/>
      <c r="CQ17" s="515"/>
      <c r="CR17" s="515"/>
      <c r="CS17" s="515"/>
      <c r="CT17" s="515"/>
      <c r="CU17" s="515"/>
      <c r="CV17" s="515"/>
      <c r="CW17" s="515"/>
      <c r="CX17" s="515"/>
      <c r="CY17" s="515"/>
      <c r="CZ17" s="515"/>
      <c r="DA17" s="515"/>
      <c r="DB17" s="515"/>
      <c r="DC17" s="515"/>
      <c r="DD17" s="515"/>
      <c r="DE17" s="515"/>
      <c r="DF17" s="515"/>
      <c r="DG17" s="515"/>
      <c r="DH17" s="515"/>
      <c r="DI17" s="515"/>
      <c r="DJ17" s="515"/>
      <c r="DK17" s="515"/>
      <c r="DL17" s="515"/>
      <c r="DM17" s="515"/>
      <c r="DN17" s="515"/>
      <c r="DO17" s="515"/>
      <c r="DP17" s="515"/>
      <c r="DQ17" s="515"/>
      <c r="DR17" s="515"/>
      <c r="DS17" s="515"/>
      <c r="DT17" s="515"/>
      <c r="DU17" s="515"/>
      <c r="DV17" s="515"/>
      <c r="DW17" s="515"/>
      <c r="DX17" s="515"/>
      <c r="DY17" s="515"/>
      <c r="DZ17" s="515"/>
      <c r="EA17" s="515"/>
      <c r="EB17" s="515"/>
      <c r="EC17" s="515"/>
      <c r="ED17" s="515"/>
      <c r="EE17" s="515"/>
      <c r="EF17" s="515"/>
      <c r="EG17" s="515"/>
      <c r="EH17" s="515"/>
      <c r="EI17" s="515"/>
      <c r="EJ17" s="515"/>
      <c r="EK17" s="515"/>
      <c r="EL17" s="515"/>
      <c r="EM17" s="515"/>
      <c r="EN17" s="515"/>
      <c r="EO17" s="515"/>
      <c r="EP17" s="515"/>
      <c r="EQ17" s="515"/>
      <c r="ER17" s="515"/>
      <c r="ES17" s="515"/>
      <c r="ET17" s="515"/>
      <c r="EU17" s="515"/>
      <c r="EV17" s="515"/>
      <c r="EW17" s="515"/>
      <c r="EX17" s="515"/>
      <c r="EY17" s="515"/>
      <c r="EZ17" s="515"/>
      <c r="FA17" s="515"/>
      <c r="FB17" s="515"/>
      <c r="FC17" s="515"/>
      <c r="FD17" s="515"/>
      <c r="FE17" s="515"/>
      <c r="FF17" s="515"/>
      <c r="FG17" s="515"/>
      <c r="FH17" s="515"/>
      <c r="FI17" s="515"/>
      <c r="FJ17" s="515"/>
      <c r="FK17" s="515"/>
      <c r="FL17" s="515"/>
      <c r="FM17" s="515"/>
      <c r="FN17" s="515"/>
      <c r="FO17" s="515"/>
      <c r="FP17" s="515"/>
      <c r="FQ17" s="515"/>
      <c r="FR17" s="515"/>
      <c r="FS17" s="515"/>
      <c r="FT17" s="515"/>
      <c r="FU17" s="515"/>
      <c r="FV17" s="515"/>
      <c r="FW17" s="515"/>
      <c r="FX17" s="515"/>
      <c r="FY17" s="515"/>
      <c r="FZ17" s="515"/>
      <c r="GA17" s="515"/>
      <c r="GB17" s="515"/>
      <c r="GC17" s="515"/>
    </row>
    <row r="18" spans="1:185" s="549" customFormat="1" ht="10.9" customHeight="1">
      <c r="A18" s="570"/>
      <c r="B18" s="571" t="s">
        <v>249</v>
      </c>
      <c r="C18" s="605">
        <v>4</v>
      </c>
      <c r="D18" s="559">
        <f t="shared" si="5"/>
        <v>4</v>
      </c>
      <c r="E18" s="574" t="s">
        <v>112</v>
      </c>
      <c r="F18" s="604">
        <f>'[3]Pagat databaze 2013-2014 (2)'!G75+'[3]Pagat databaze 2013-2014 (2)'!H75/2</f>
        <v>14000</v>
      </c>
      <c r="G18" s="1061">
        <v>20</v>
      </c>
      <c r="H18" s="1061">
        <f t="shared" si="9"/>
        <v>5600</v>
      </c>
      <c r="I18" s="508">
        <v>80800</v>
      </c>
      <c r="J18" s="508">
        <f>(I18+H18+F18)*D18*'[3]Pagat databaze 2013-2014 (2)'!D$11/1000</f>
        <v>4819.2</v>
      </c>
      <c r="K18" s="606">
        <v>0</v>
      </c>
      <c r="L18" s="578">
        <f>K18*D18/1000*'[3]Pagat databaze 2013-2014 (2)'!D$11</f>
        <v>0</v>
      </c>
      <c r="M18" s="578"/>
      <c r="N18" s="578">
        <f>M18*D18/1000*'[3]Pagat databaze 2013-2014 (2)'!D$11</f>
        <v>0</v>
      </c>
      <c r="O18" s="578"/>
      <c r="P18" s="579">
        <f>O18*D18/1000*'[3]Pagat databaze 2013-2014 (2)'!$D$11</f>
        <v>0</v>
      </c>
      <c r="Q18" s="564">
        <f>IF(D18=0,0,(F18+H18+I18)/174*2*125%)*3/4</f>
        <v>1081.8965517241379</v>
      </c>
      <c r="R18" s="579">
        <f>Q18*$D18/1000*'[3]Pagat databaze 2013-2014 (2)'!$D$11</f>
        <v>51.931034482758619</v>
      </c>
      <c r="S18" s="592">
        <f t="shared" si="4"/>
        <v>0</v>
      </c>
      <c r="T18" s="579">
        <f>S18*$D18/1000*'[3]Pagat databaze 2013-2014 (2)'!$D$11</f>
        <v>0</v>
      </c>
      <c r="U18" s="577"/>
      <c r="V18" s="579">
        <f>U18*$D18/1000*'[3]Pagat databaze 2013-2014 (2)'!$D$11</f>
        <v>0</v>
      </c>
      <c r="W18" s="579">
        <f t="shared" si="6"/>
        <v>51.931034482758619</v>
      </c>
      <c r="X18" s="580">
        <f t="shared" si="7"/>
        <v>4871.1310344827589</v>
      </c>
      <c r="Y18" s="580">
        <f>X18*'[3]Pagat databaze 2013-2014 (2)'!D$10</f>
        <v>243.55655172413796</v>
      </c>
      <c r="Z18" s="581">
        <f>IF(D18=0,0,IF(X18/D18/'[3]Pagat databaze 2013-2014 (2)'!D$11*1000&gt;'[3]Pagat databaze 2013-2014 (2)'!D$8,'[3]Pagat databaze 2013-2014 (2)'!D$8*D18*'[3]Pagat databaze 2013-2014 (2)'!D$11/1000,X18))</f>
        <v>4566.24</v>
      </c>
      <c r="AA18" s="581">
        <f>Z18*'[3]Pagat databaze 2013-2014 (2)'!D$9</f>
        <v>762.56208000000004</v>
      </c>
      <c r="AB18" s="581">
        <f t="shared" si="8"/>
        <v>5877.2496662068961</v>
      </c>
      <c r="AC18" s="582">
        <f t="shared" si="2"/>
        <v>101481.89655172414</v>
      </c>
      <c r="AD18" s="515"/>
      <c r="AE18" s="515"/>
      <c r="AF18" s="515"/>
      <c r="AG18" s="515"/>
      <c r="AH18" s="515"/>
      <c r="AI18" s="515"/>
      <c r="AJ18" s="515"/>
      <c r="AK18" s="515"/>
      <c r="AL18" s="515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515"/>
      <c r="BC18" s="515"/>
      <c r="BD18" s="515"/>
      <c r="BE18" s="515"/>
      <c r="BF18" s="515"/>
      <c r="BG18" s="515"/>
      <c r="BH18" s="515"/>
      <c r="BI18" s="515"/>
      <c r="BJ18" s="515"/>
      <c r="BK18" s="515"/>
      <c r="BL18" s="515"/>
      <c r="BM18" s="515"/>
      <c r="BN18" s="515"/>
      <c r="BO18" s="515"/>
      <c r="BP18" s="515"/>
      <c r="BQ18" s="515"/>
      <c r="BR18" s="515"/>
      <c r="BS18" s="515"/>
      <c r="BT18" s="515"/>
      <c r="BU18" s="515"/>
      <c r="BV18" s="515"/>
      <c r="BW18" s="515"/>
      <c r="BX18" s="515"/>
      <c r="BY18" s="515"/>
      <c r="BZ18" s="515"/>
      <c r="CA18" s="515"/>
      <c r="CB18" s="515"/>
      <c r="CC18" s="515"/>
      <c r="CD18" s="515"/>
      <c r="CE18" s="515"/>
      <c r="CF18" s="515"/>
      <c r="CG18" s="515"/>
      <c r="CH18" s="515"/>
      <c r="CI18" s="515"/>
      <c r="CJ18" s="515"/>
      <c r="CK18" s="515"/>
      <c r="CL18" s="515"/>
      <c r="CM18" s="515"/>
      <c r="CN18" s="515"/>
      <c r="CO18" s="515"/>
      <c r="CP18" s="515"/>
      <c r="CQ18" s="515"/>
      <c r="CR18" s="515"/>
      <c r="CS18" s="515"/>
      <c r="CT18" s="515"/>
      <c r="CU18" s="515"/>
      <c r="CV18" s="515"/>
      <c r="CW18" s="515"/>
      <c r="CX18" s="515"/>
      <c r="CY18" s="515"/>
      <c r="CZ18" s="515"/>
      <c r="DA18" s="515"/>
      <c r="DB18" s="515"/>
      <c r="DC18" s="515"/>
      <c r="DD18" s="515"/>
      <c r="DE18" s="515"/>
      <c r="DF18" s="515"/>
      <c r="DG18" s="515"/>
      <c r="DH18" s="515"/>
      <c r="DI18" s="515"/>
      <c r="DJ18" s="515"/>
      <c r="DK18" s="515"/>
      <c r="DL18" s="515"/>
      <c r="DM18" s="515"/>
      <c r="DN18" s="515"/>
      <c r="DO18" s="515"/>
      <c r="DP18" s="515"/>
      <c r="DQ18" s="515"/>
      <c r="DR18" s="515"/>
      <c r="DS18" s="515"/>
      <c r="DT18" s="515"/>
      <c r="DU18" s="515"/>
      <c r="DV18" s="515"/>
      <c r="DW18" s="515"/>
      <c r="DX18" s="515"/>
      <c r="DY18" s="515"/>
      <c r="DZ18" s="515"/>
      <c r="EA18" s="515"/>
      <c r="EB18" s="515"/>
      <c r="EC18" s="515"/>
      <c r="ED18" s="515"/>
      <c r="EE18" s="515"/>
      <c r="EF18" s="515"/>
      <c r="EG18" s="515"/>
      <c r="EH18" s="515"/>
      <c r="EI18" s="515"/>
      <c r="EJ18" s="515"/>
      <c r="EK18" s="515"/>
      <c r="EL18" s="515"/>
      <c r="EM18" s="515"/>
      <c r="EN18" s="515"/>
      <c r="EO18" s="515"/>
      <c r="EP18" s="515"/>
      <c r="EQ18" s="515"/>
      <c r="ER18" s="515"/>
      <c r="ES18" s="515"/>
      <c r="ET18" s="515"/>
      <c r="EU18" s="515"/>
      <c r="EV18" s="515"/>
      <c r="EW18" s="515"/>
      <c r="EX18" s="515"/>
      <c r="EY18" s="515"/>
      <c r="EZ18" s="515"/>
      <c r="FA18" s="515"/>
      <c r="FB18" s="515"/>
      <c r="FC18" s="515"/>
      <c r="FD18" s="515"/>
      <c r="FE18" s="515"/>
      <c r="FF18" s="515"/>
      <c r="FG18" s="515"/>
      <c r="FH18" s="515"/>
      <c r="FI18" s="515"/>
      <c r="FJ18" s="515"/>
      <c r="FK18" s="515"/>
      <c r="FL18" s="515"/>
      <c r="FM18" s="515"/>
      <c r="FN18" s="515"/>
      <c r="FO18" s="515"/>
      <c r="FP18" s="515"/>
      <c r="FQ18" s="515"/>
      <c r="FR18" s="515"/>
      <c r="FS18" s="515"/>
      <c r="FT18" s="515"/>
      <c r="FU18" s="515"/>
      <c r="FV18" s="515"/>
      <c r="FW18" s="515"/>
      <c r="FX18" s="515"/>
      <c r="FY18" s="515"/>
      <c r="FZ18" s="515"/>
      <c r="GA18" s="515"/>
      <c r="GB18" s="515"/>
      <c r="GC18" s="515"/>
    </row>
    <row r="19" spans="1:185" s="549" customFormat="1" ht="10.9" customHeight="1">
      <c r="A19" s="570"/>
      <c r="B19" s="571" t="s">
        <v>249</v>
      </c>
      <c r="C19" s="605"/>
      <c r="D19" s="559">
        <f t="shared" si="5"/>
        <v>0</v>
      </c>
      <c r="E19" s="574" t="s">
        <v>370</v>
      </c>
      <c r="F19" s="604">
        <f>'[3]Pagat databaze 2013-2014 (2)'!G76+'[3]Pagat databaze 2013-2014 (2)'!H76/2</f>
        <v>14000</v>
      </c>
      <c r="G19" s="1061"/>
      <c r="H19" s="1061">
        <f t="shared" si="9"/>
        <v>0</v>
      </c>
      <c r="I19" s="508">
        <v>70500</v>
      </c>
      <c r="J19" s="508">
        <f>(I19+H19+F19)*D19*'[3]Pagat databaze 2013-2014 (2)'!D$11/1000</f>
        <v>0</v>
      </c>
      <c r="K19" s="577"/>
      <c r="L19" s="578">
        <f>K19*D19/1000*'[3]Pagat databaze 2013-2014 (2)'!D$11</f>
        <v>0</v>
      </c>
      <c r="M19" s="578"/>
      <c r="N19" s="578">
        <f>M19*D19/1000*'[3]Pagat databaze 2013-2014 (2)'!D$11</f>
        <v>0</v>
      </c>
      <c r="O19" s="578"/>
      <c r="P19" s="579">
        <f>O19*D19/1000*'[3]Pagat databaze 2013-2014 (2)'!$D$11</f>
        <v>0</v>
      </c>
      <c r="Q19" s="564">
        <f>IF(D19=0,0,(F19+H19+I19)/174*2*125%)*3/4</f>
        <v>0</v>
      </c>
      <c r="R19" s="579">
        <f>Q19*$D19/1000*'[3]Pagat databaze 2013-2014 (2)'!$D$11</f>
        <v>0</v>
      </c>
      <c r="S19" s="592">
        <f t="shared" si="4"/>
        <v>0</v>
      </c>
      <c r="T19" s="579">
        <f>S19*$D19/1000*'[3]Pagat databaze 2013-2014 (2)'!$D$11</f>
        <v>0</v>
      </c>
      <c r="U19" s="577"/>
      <c r="V19" s="579">
        <f>U19*$D19/1000*'[3]Pagat databaze 2013-2014 (2)'!$D$11</f>
        <v>0</v>
      </c>
      <c r="W19" s="579">
        <f t="shared" si="6"/>
        <v>0</v>
      </c>
      <c r="X19" s="580">
        <f t="shared" si="7"/>
        <v>0</v>
      </c>
      <c r="Y19" s="580">
        <f>X19*'[3]Pagat databaze 2013-2014 (2)'!D$10</f>
        <v>0</v>
      </c>
      <c r="Z19" s="581">
        <f>IF(D19=0,0,IF(X19/D19/'[3]Pagat databaze 2013-2014 (2)'!D$11*1000&gt;'[3]Pagat databaze 2013-2014 (2)'!D$8,'[3]Pagat databaze 2013-2014 (2)'!D$8*D19*'[3]Pagat databaze 2013-2014 (2)'!D$11/1000,X19))</f>
        <v>0</v>
      </c>
      <c r="AA19" s="581">
        <f>Z19*'[3]Pagat databaze 2013-2014 (2)'!D$9</f>
        <v>0</v>
      </c>
      <c r="AB19" s="581">
        <f t="shared" si="8"/>
        <v>0</v>
      </c>
      <c r="AC19" s="582">
        <f t="shared" si="2"/>
        <v>0</v>
      </c>
      <c r="AD19" s="515"/>
      <c r="AE19" s="515"/>
      <c r="AF19" s="515"/>
      <c r="AG19" s="515"/>
      <c r="AH19" s="515"/>
      <c r="AI19" s="515"/>
      <c r="AJ19" s="515"/>
      <c r="AK19" s="515"/>
      <c r="AL19" s="515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  <c r="AY19" s="515"/>
      <c r="AZ19" s="515"/>
      <c r="BA19" s="515"/>
      <c r="BB19" s="515"/>
      <c r="BC19" s="515"/>
      <c r="BD19" s="515"/>
      <c r="BE19" s="515"/>
      <c r="BF19" s="515"/>
      <c r="BG19" s="515"/>
      <c r="BH19" s="515"/>
      <c r="BI19" s="515"/>
      <c r="BJ19" s="515"/>
      <c r="BK19" s="515"/>
      <c r="BL19" s="515"/>
      <c r="BM19" s="515"/>
      <c r="BN19" s="515"/>
      <c r="BO19" s="515"/>
      <c r="BP19" s="515"/>
      <c r="BQ19" s="515"/>
      <c r="BR19" s="515"/>
      <c r="BS19" s="515"/>
      <c r="BT19" s="515"/>
      <c r="BU19" s="515"/>
      <c r="BV19" s="515"/>
      <c r="BW19" s="515"/>
      <c r="BX19" s="515"/>
      <c r="BY19" s="515"/>
      <c r="BZ19" s="515"/>
      <c r="CA19" s="515"/>
      <c r="CB19" s="515"/>
      <c r="CC19" s="515"/>
      <c r="CD19" s="515"/>
      <c r="CE19" s="515"/>
      <c r="CF19" s="515"/>
      <c r="CG19" s="515"/>
      <c r="CH19" s="515"/>
      <c r="CI19" s="515"/>
      <c r="CJ19" s="515"/>
      <c r="CK19" s="515"/>
      <c r="CL19" s="515"/>
      <c r="CM19" s="515"/>
      <c r="CN19" s="515"/>
      <c r="CO19" s="515"/>
      <c r="CP19" s="515"/>
      <c r="CQ19" s="515"/>
      <c r="CR19" s="515"/>
      <c r="CS19" s="515"/>
      <c r="CT19" s="515"/>
      <c r="CU19" s="515"/>
      <c r="CV19" s="515"/>
      <c r="CW19" s="515"/>
      <c r="CX19" s="515"/>
      <c r="CY19" s="515"/>
      <c r="CZ19" s="515"/>
      <c r="DA19" s="515"/>
      <c r="DB19" s="515"/>
      <c r="DC19" s="515"/>
      <c r="DD19" s="515"/>
      <c r="DE19" s="515"/>
      <c r="DF19" s="515"/>
      <c r="DG19" s="515"/>
      <c r="DH19" s="515"/>
      <c r="DI19" s="515"/>
      <c r="DJ19" s="515"/>
      <c r="DK19" s="515"/>
      <c r="DL19" s="515"/>
      <c r="DM19" s="515"/>
      <c r="DN19" s="515"/>
      <c r="DO19" s="515"/>
      <c r="DP19" s="515"/>
      <c r="DQ19" s="515"/>
      <c r="DR19" s="515"/>
      <c r="DS19" s="515"/>
      <c r="DT19" s="515"/>
      <c r="DU19" s="515"/>
      <c r="DV19" s="515"/>
      <c r="DW19" s="515"/>
      <c r="DX19" s="515"/>
      <c r="DY19" s="515"/>
      <c r="DZ19" s="515"/>
      <c r="EA19" s="515"/>
      <c r="EB19" s="515"/>
      <c r="EC19" s="515"/>
      <c r="ED19" s="515"/>
      <c r="EE19" s="515"/>
      <c r="EF19" s="515"/>
      <c r="EG19" s="515"/>
      <c r="EH19" s="515"/>
      <c r="EI19" s="515"/>
      <c r="EJ19" s="515"/>
      <c r="EK19" s="515"/>
      <c r="EL19" s="515"/>
      <c r="EM19" s="515"/>
      <c r="EN19" s="515"/>
      <c r="EO19" s="515"/>
      <c r="EP19" s="515"/>
      <c r="EQ19" s="515"/>
      <c r="ER19" s="515"/>
      <c r="ES19" s="515"/>
      <c r="ET19" s="515"/>
      <c r="EU19" s="515"/>
      <c r="EV19" s="515"/>
      <c r="EW19" s="515"/>
      <c r="EX19" s="515"/>
      <c r="EY19" s="515"/>
      <c r="EZ19" s="515"/>
      <c r="FA19" s="515"/>
      <c r="FB19" s="515"/>
      <c r="FC19" s="515"/>
      <c r="FD19" s="515"/>
      <c r="FE19" s="515"/>
      <c r="FF19" s="515"/>
      <c r="FG19" s="515"/>
      <c r="FH19" s="515"/>
      <c r="FI19" s="515"/>
      <c r="FJ19" s="515"/>
      <c r="FK19" s="515"/>
      <c r="FL19" s="515"/>
      <c r="FM19" s="515"/>
      <c r="FN19" s="515"/>
      <c r="FO19" s="515"/>
      <c r="FP19" s="515"/>
      <c r="FQ19" s="515"/>
      <c r="FR19" s="515"/>
      <c r="FS19" s="515"/>
      <c r="FT19" s="515"/>
      <c r="FU19" s="515"/>
      <c r="FV19" s="515"/>
      <c r="FW19" s="515"/>
      <c r="FX19" s="515"/>
      <c r="FY19" s="515"/>
      <c r="FZ19" s="515"/>
      <c r="GA19" s="515"/>
      <c r="GB19" s="515"/>
      <c r="GC19" s="515"/>
    </row>
    <row r="20" spans="1:185" s="549" customFormat="1" ht="10.9" customHeight="1">
      <c r="A20" s="570"/>
      <c r="B20" s="571" t="s">
        <v>371</v>
      </c>
      <c r="C20" s="605">
        <v>14</v>
      </c>
      <c r="D20" s="559">
        <f t="shared" si="5"/>
        <v>14</v>
      </c>
      <c r="E20" s="574" t="s">
        <v>113</v>
      </c>
      <c r="F20" s="604">
        <f>'[3]Pagat databaze 2013-2014 (2)'!G77+'[3]Pagat databaze 2013-2014 (2)'!H77/2</f>
        <v>14000</v>
      </c>
      <c r="G20" s="1061">
        <v>11</v>
      </c>
      <c r="H20" s="1061">
        <f t="shared" si="9"/>
        <v>3080</v>
      </c>
      <c r="I20" s="508">
        <v>61000</v>
      </c>
      <c r="J20" s="508">
        <f>(I20+H20+F20)*D20*'[3]Pagat databaze 2013-2014 (2)'!D$11/1000</f>
        <v>13117.44</v>
      </c>
      <c r="K20" s="577"/>
      <c r="L20" s="578">
        <f>K20*D20/1000*'[3]Pagat databaze 2013-2014 (2)'!D$11</f>
        <v>0</v>
      </c>
      <c r="M20" s="578"/>
      <c r="N20" s="578">
        <f>M20*D20/1000*'[3]Pagat databaze 2013-2014 (2)'!D$11</f>
        <v>0</v>
      </c>
      <c r="O20" s="578"/>
      <c r="P20" s="579">
        <f>O20*D20/1000*'[3]Pagat databaze 2013-2014 (2)'!$D$11</f>
        <v>0</v>
      </c>
      <c r="Q20" s="564">
        <f>IF(D20=0,0,(F20+H20+I20)/174*2*125%)*3/4</f>
        <v>841.37931034482745</v>
      </c>
      <c r="R20" s="579">
        <f>Q20*$D20/1000*'[3]Pagat databaze 2013-2014 (2)'!$D$11</f>
        <v>141.351724137931</v>
      </c>
      <c r="S20" s="592">
        <f t="shared" si="4"/>
        <v>0</v>
      </c>
      <c r="T20" s="579">
        <f>S20*$D20/1000*'[3]Pagat databaze 2013-2014 (2)'!$D$11</f>
        <v>0</v>
      </c>
      <c r="U20" s="577"/>
      <c r="V20" s="579">
        <f>U20*$D20/1000*'[3]Pagat databaze 2013-2014 (2)'!$D$11</f>
        <v>0</v>
      </c>
      <c r="W20" s="579">
        <f t="shared" si="6"/>
        <v>141.351724137931</v>
      </c>
      <c r="X20" s="580">
        <f t="shared" si="7"/>
        <v>13258.791724137931</v>
      </c>
      <c r="Y20" s="580">
        <f>X20*'[3]Pagat databaze 2013-2014 (2)'!D$10</f>
        <v>662.93958620689659</v>
      </c>
      <c r="Z20" s="581">
        <f>IF(D20=0,0,IF(X20/D20/'[3]Pagat databaze 2013-2014 (2)'!D$11*1000&gt;'[3]Pagat databaze 2013-2014 (2)'!D$8,'[3]Pagat databaze 2013-2014 (2)'!D$8*D20*'[3]Pagat databaze 2013-2014 (2)'!D$11/1000,X20))</f>
        <v>13258.791724137931</v>
      </c>
      <c r="AA20" s="581">
        <f>Z20*'[3]Pagat databaze 2013-2014 (2)'!D$9</f>
        <v>2214.2182179310348</v>
      </c>
      <c r="AB20" s="581">
        <f t="shared" si="8"/>
        <v>16135.949528275862</v>
      </c>
      <c r="AC20" s="582">
        <f t="shared" si="2"/>
        <v>78921.379310344812</v>
      </c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515"/>
      <c r="BC20" s="515"/>
      <c r="BD20" s="515"/>
      <c r="BE20" s="515"/>
      <c r="BF20" s="515"/>
      <c r="BG20" s="515"/>
      <c r="BH20" s="515"/>
      <c r="BI20" s="515"/>
      <c r="BJ20" s="515"/>
      <c r="BK20" s="515"/>
      <c r="BL20" s="515"/>
      <c r="BM20" s="515"/>
      <c r="BN20" s="515"/>
      <c r="BO20" s="515"/>
      <c r="BP20" s="515"/>
      <c r="BQ20" s="515"/>
      <c r="BR20" s="515"/>
      <c r="BS20" s="515"/>
      <c r="BT20" s="515"/>
      <c r="BU20" s="515"/>
      <c r="BV20" s="515"/>
      <c r="BW20" s="515"/>
      <c r="BX20" s="515"/>
      <c r="BY20" s="515"/>
      <c r="BZ20" s="515"/>
      <c r="CA20" s="515"/>
      <c r="CB20" s="515"/>
      <c r="CC20" s="515"/>
      <c r="CD20" s="515"/>
      <c r="CE20" s="515"/>
      <c r="CF20" s="515"/>
      <c r="CG20" s="515"/>
      <c r="CH20" s="515"/>
      <c r="CI20" s="515"/>
      <c r="CJ20" s="515"/>
      <c r="CK20" s="515"/>
      <c r="CL20" s="515"/>
      <c r="CM20" s="515"/>
      <c r="CN20" s="515"/>
      <c r="CO20" s="515"/>
      <c r="CP20" s="515"/>
      <c r="CQ20" s="515"/>
      <c r="CR20" s="515"/>
      <c r="CS20" s="515"/>
      <c r="CT20" s="515"/>
      <c r="CU20" s="515"/>
      <c r="CV20" s="515"/>
      <c r="CW20" s="515"/>
      <c r="CX20" s="515"/>
      <c r="CY20" s="515"/>
      <c r="CZ20" s="515"/>
      <c r="DA20" s="515"/>
      <c r="DB20" s="515"/>
      <c r="DC20" s="515"/>
      <c r="DD20" s="515"/>
      <c r="DE20" s="515"/>
      <c r="DF20" s="515"/>
      <c r="DG20" s="515"/>
      <c r="DH20" s="515"/>
      <c r="DI20" s="515"/>
      <c r="DJ20" s="515"/>
      <c r="DK20" s="515"/>
      <c r="DL20" s="515"/>
      <c r="DM20" s="515"/>
      <c r="DN20" s="515"/>
      <c r="DO20" s="515"/>
      <c r="DP20" s="515"/>
      <c r="DQ20" s="515"/>
      <c r="DR20" s="515"/>
      <c r="DS20" s="515"/>
      <c r="DT20" s="515"/>
      <c r="DU20" s="515"/>
      <c r="DV20" s="515"/>
      <c r="DW20" s="515"/>
      <c r="DX20" s="515"/>
      <c r="DY20" s="515"/>
      <c r="DZ20" s="515"/>
      <c r="EA20" s="515"/>
      <c r="EB20" s="515"/>
      <c r="EC20" s="515"/>
      <c r="ED20" s="515"/>
      <c r="EE20" s="515"/>
      <c r="EF20" s="515"/>
      <c r="EG20" s="515"/>
      <c r="EH20" s="515"/>
      <c r="EI20" s="515"/>
      <c r="EJ20" s="515"/>
      <c r="EK20" s="515"/>
      <c r="EL20" s="515"/>
      <c r="EM20" s="515"/>
      <c r="EN20" s="515"/>
      <c r="EO20" s="515"/>
      <c r="EP20" s="515"/>
      <c r="EQ20" s="515"/>
      <c r="ER20" s="515"/>
      <c r="ES20" s="515"/>
      <c r="ET20" s="515"/>
      <c r="EU20" s="515"/>
      <c r="EV20" s="515"/>
      <c r="EW20" s="515"/>
      <c r="EX20" s="515"/>
      <c r="EY20" s="515"/>
      <c r="EZ20" s="515"/>
      <c r="FA20" s="515"/>
      <c r="FB20" s="515"/>
      <c r="FC20" s="515"/>
      <c r="FD20" s="515"/>
      <c r="FE20" s="515"/>
      <c r="FF20" s="515"/>
      <c r="FG20" s="515"/>
      <c r="FH20" s="515"/>
      <c r="FI20" s="515"/>
      <c r="FJ20" s="515"/>
      <c r="FK20" s="515"/>
      <c r="FL20" s="515"/>
      <c r="FM20" s="515"/>
      <c r="FN20" s="515"/>
      <c r="FO20" s="515"/>
      <c r="FP20" s="515"/>
      <c r="FQ20" s="515"/>
      <c r="FR20" s="515"/>
      <c r="FS20" s="515"/>
      <c r="FT20" s="515"/>
      <c r="FU20" s="515"/>
      <c r="FV20" s="515"/>
      <c r="FW20" s="515"/>
      <c r="FX20" s="515"/>
      <c r="FY20" s="515"/>
      <c r="FZ20" s="515"/>
      <c r="GA20" s="515"/>
      <c r="GB20" s="515"/>
      <c r="GC20" s="515"/>
    </row>
    <row r="21" spans="1:185" s="549" customFormat="1" ht="10.9" customHeight="1">
      <c r="A21" s="570"/>
      <c r="B21" s="571" t="s">
        <v>371</v>
      </c>
      <c r="C21" s="572">
        <v>29</v>
      </c>
      <c r="D21" s="559">
        <f t="shared" si="5"/>
        <v>29</v>
      </c>
      <c r="E21" s="574" t="s">
        <v>114</v>
      </c>
      <c r="F21" s="604">
        <f>'[3]Pagat databaze 2013-2014 (2)'!G78+'[3]Pagat databaze 2013-2014 (2)'!H78/2</f>
        <v>14000</v>
      </c>
      <c r="G21" s="1061">
        <v>11</v>
      </c>
      <c r="H21" s="1061">
        <f t="shared" si="9"/>
        <v>3080</v>
      </c>
      <c r="I21" s="508">
        <v>49000</v>
      </c>
      <c r="J21" s="508">
        <f>(I21+H21+F21)*D21*'[3]Pagat databaze 2013-2014 (2)'!D$11/1000</f>
        <v>22995.84</v>
      </c>
      <c r="K21" s="577">
        <v>0</v>
      </c>
      <c r="L21" s="578">
        <f>K21*D21/1000*'[3]Pagat databaze 2013-2014 (2)'!D$11</f>
        <v>0</v>
      </c>
      <c r="M21" s="578">
        <v>0</v>
      </c>
      <c r="N21" s="578">
        <f>M21*D21/1000*'[3]Pagat databaze 2013-2014 (2)'!D$11</f>
        <v>0</v>
      </c>
      <c r="O21" s="578"/>
      <c r="P21" s="579">
        <f>O21*D21/1000*'[3]Pagat databaze 2013-2014 (2)'!$D$11</f>
        <v>0</v>
      </c>
      <c r="Q21" s="564">
        <f>IF(D21=0,0,(F21+H21+I21)/174*2*125%)*3/4</f>
        <v>712.06896551724139</v>
      </c>
      <c r="R21" s="579">
        <f>Q21*$D21/1000*'[3]Pagat databaze 2013-2014 (2)'!$D$11</f>
        <v>247.79999999999998</v>
      </c>
      <c r="S21" s="592">
        <f t="shared" si="4"/>
        <v>0</v>
      </c>
      <c r="T21" s="579">
        <f>S21*$D21/1000*'[3]Pagat databaze 2013-2014 (2)'!$D$11</f>
        <v>0</v>
      </c>
      <c r="U21" s="577"/>
      <c r="V21" s="579">
        <f>U21*$D21/1000*'[3]Pagat databaze 2013-2014 (2)'!$D$11</f>
        <v>0</v>
      </c>
      <c r="W21" s="579">
        <f t="shared" si="6"/>
        <v>247.79999999999998</v>
      </c>
      <c r="X21" s="580">
        <f t="shared" si="7"/>
        <v>23243.64</v>
      </c>
      <c r="Y21" s="580">
        <f>X21*'[3]Pagat databaze 2013-2014 (2)'!D$10</f>
        <v>1162.182</v>
      </c>
      <c r="Z21" s="581">
        <f>IF(D21=0,0,IF(X21/D21/'[3]Pagat databaze 2013-2014 (2)'!D$11*1000&gt;'[3]Pagat databaze 2013-2014 (2)'!D$8,'[3]Pagat databaze 2013-2014 (2)'!D$8*D21*'[3]Pagat databaze 2013-2014 (2)'!D$11/1000,X21))</f>
        <v>23243.64</v>
      </c>
      <c r="AA21" s="581">
        <f>Z21*'[3]Pagat databaze 2013-2014 (2)'!D$9</f>
        <v>3881.68788</v>
      </c>
      <c r="AB21" s="581">
        <f t="shared" si="8"/>
        <v>28287.509880000001</v>
      </c>
      <c r="AC21" s="582">
        <f t="shared" si="2"/>
        <v>66792.068965517232</v>
      </c>
      <c r="AD21" s="607"/>
      <c r="AE21" s="607"/>
      <c r="AF21" s="607"/>
      <c r="AG21" s="515"/>
      <c r="AH21" s="515"/>
      <c r="AI21" s="515"/>
      <c r="AJ21" s="515"/>
      <c r="AK21" s="515"/>
      <c r="AL21" s="515"/>
      <c r="AM21" s="515"/>
      <c r="AN21" s="515"/>
      <c r="AO21" s="515"/>
      <c r="AP21" s="515"/>
      <c r="AQ21" s="515"/>
      <c r="AR21" s="515"/>
      <c r="AS21" s="515"/>
      <c r="AT21" s="515"/>
      <c r="AU21" s="515"/>
      <c r="AV21" s="515"/>
      <c r="AW21" s="515"/>
      <c r="AX21" s="515"/>
      <c r="AY21" s="515"/>
      <c r="AZ21" s="515"/>
      <c r="BA21" s="515"/>
      <c r="BB21" s="515"/>
      <c r="BC21" s="515"/>
      <c r="BD21" s="515"/>
      <c r="BE21" s="515"/>
      <c r="BF21" s="515"/>
      <c r="BG21" s="515"/>
      <c r="BH21" s="515"/>
      <c r="BI21" s="515"/>
      <c r="BJ21" s="515"/>
      <c r="BK21" s="515"/>
      <c r="BL21" s="515"/>
      <c r="BM21" s="515"/>
      <c r="BN21" s="515"/>
      <c r="BO21" s="515"/>
      <c r="BP21" s="515"/>
      <c r="BQ21" s="515"/>
      <c r="BR21" s="515"/>
      <c r="BS21" s="515"/>
      <c r="BT21" s="515"/>
      <c r="BU21" s="515"/>
      <c r="BV21" s="515"/>
      <c r="BW21" s="515"/>
      <c r="BX21" s="515"/>
      <c r="BY21" s="515"/>
      <c r="BZ21" s="515"/>
      <c r="CA21" s="515"/>
      <c r="CB21" s="515"/>
      <c r="CC21" s="515"/>
      <c r="CD21" s="515"/>
      <c r="CE21" s="515"/>
      <c r="CF21" s="515"/>
      <c r="CG21" s="515"/>
      <c r="CH21" s="515"/>
      <c r="CI21" s="515"/>
      <c r="CJ21" s="515"/>
      <c r="CK21" s="515"/>
      <c r="CL21" s="515"/>
      <c r="CM21" s="515"/>
      <c r="CN21" s="515"/>
      <c r="CO21" s="515"/>
      <c r="CP21" s="515"/>
      <c r="CQ21" s="515"/>
      <c r="CR21" s="515"/>
      <c r="CS21" s="515"/>
      <c r="CT21" s="515"/>
      <c r="CU21" s="515"/>
      <c r="CV21" s="515"/>
      <c r="CW21" s="515"/>
      <c r="CX21" s="515"/>
      <c r="CY21" s="515"/>
      <c r="CZ21" s="515"/>
      <c r="DA21" s="515"/>
      <c r="DB21" s="515"/>
      <c r="DC21" s="515"/>
      <c r="DD21" s="515"/>
      <c r="DE21" s="515"/>
      <c r="DF21" s="515"/>
      <c r="DG21" s="515"/>
      <c r="DH21" s="515"/>
      <c r="DI21" s="515"/>
      <c r="DJ21" s="515"/>
      <c r="DK21" s="515"/>
      <c r="DL21" s="515"/>
      <c r="DM21" s="515"/>
      <c r="DN21" s="515"/>
      <c r="DO21" s="515"/>
      <c r="DP21" s="515"/>
      <c r="DQ21" s="515"/>
      <c r="DR21" s="515"/>
      <c r="DS21" s="515"/>
      <c r="DT21" s="515"/>
      <c r="DU21" s="515"/>
      <c r="DV21" s="515"/>
      <c r="DW21" s="515"/>
      <c r="DX21" s="515"/>
      <c r="DY21" s="515"/>
      <c r="DZ21" s="515"/>
      <c r="EA21" s="515"/>
      <c r="EB21" s="515"/>
      <c r="EC21" s="515"/>
      <c r="ED21" s="515"/>
      <c r="EE21" s="515"/>
      <c r="EF21" s="515"/>
      <c r="EG21" s="515"/>
      <c r="EH21" s="515"/>
      <c r="EI21" s="515"/>
      <c r="EJ21" s="515"/>
      <c r="EK21" s="515"/>
      <c r="EL21" s="515"/>
      <c r="EM21" s="515"/>
      <c r="EN21" s="515"/>
      <c r="EO21" s="515"/>
      <c r="EP21" s="515"/>
      <c r="EQ21" s="515"/>
      <c r="ER21" s="515"/>
      <c r="ES21" s="515"/>
      <c r="ET21" s="515"/>
      <c r="EU21" s="515"/>
      <c r="EV21" s="515"/>
      <c r="EW21" s="515"/>
      <c r="EX21" s="515"/>
      <c r="EY21" s="515"/>
      <c r="EZ21" s="515"/>
      <c r="FA21" s="515"/>
      <c r="FB21" s="515"/>
      <c r="FC21" s="515"/>
      <c r="FD21" s="515"/>
      <c r="FE21" s="515"/>
      <c r="FF21" s="515"/>
      <c r="FG21" s="515"/>
      <c r="FH21" s="515"/>
      <c r="FI21" s="515"/>
      <c r="FJ21" s="515"/>
      <c r="FK21" s="515"/>
      <c r="FL21" s="515"/>
      <c r="FM21" s="515"/>
      <c r="FN21" s="515"/>
      <c r="FO21" s="515"/>
      <c r="FP21" s="515"/>
      <c r="FQ21" s="515"/>
      <c r="FR21" s="515"/>
      <c r="FS21" s="515"/>
      <c r="FT21" s="515"/>
      <c r="FU21" s="515"/>
      <c r="FV21" s="515"/>
      <c r="FW21" s="515"/>
      <c r="FX21" s="515"/>
      <c r="FY21" s="515"/>
      <c r="FZ21" s="515"/>
      <c r="GA21" s="515"/>
      <c r="GB21" s="515"/>
      <c r="GC21" s="515"/>
    </row>
    <row r="22" spans="1:185" s="1055" customFormat="1" ht="10.9" customHeight="1">
      <c r="A22" s="1066"/>
      <c r="B22" s="1058" t="s">
        <v>371</v>
      </c>
      <c r="C22" s="1059">
        <v>2</v>
      </c>
      <c r="D22" s="1056">
        <f t="shared" si="5"/>
        <v>2</v>
      </c>
      <c r="E22" s="1060" t="s">
        <v>114</v>
      </c>
      <c r="F22" s="1071">
        <v>11000</v>
      </c>
      <c r="G22" s="1061">
        <v>10.5</v>
      </c>
      <c r="H22" s="1061">
        <f t="shared" si="9"/>
        <v>2310</v>
      </c>
      <c r="I22" s="1053">
        <v>49000</v>
      </c>
      <c r="J22" s="1053">
        <f>(I22+H22+F22)*D22*'[3]Pagat databaze 2013-2014 (2)'!D$11/1000</f>
        <v>1495.44</v>
      </c>
      <c r="K22" s="1067"/>
      <c r="L22" s="1068"/>
      <c r="M22" s="1068"/>
      <c r="N22" s="1068"/>
      <c r="O22" s="1068"/>
      <c r="P22" s="1069"/>
      <c r="Q22" s="1057">
        <f t="shared" ref="Q22:Q25" si="10">IF(D22=0,0,(F22+H22+I22)/174*2*125%)*3/4</f>
        <v>671.44396551724139</v>
      </c>
      <c r="R22" s="1062">
        <f>Q22*$D22/1000*'[3]Pagat databaze 2013-2014 (2)'!$D$11</f>
        <v>16.114655172413794</v>
      </c>
      <c r="S22" s="1070"/>
      <c r="T22" s="1069"/>
      <c r="U22" s="1067"/>
      <c r="V22" s="1069"/>
      <c r="W22" s="1062">
        <f t="shared" si="6"/>
        <v>16.114655172413794</v>
      </c>
      <c r="X22" s="1063">
        <f t="shared" si="7"/>
        <v>1511.554655172414</v>
      </c>
      <c r="Y22" s="1063">
        <f>X22*'[3]Pagat databaze 2013-2014 (2)'!D$10</f>
        <v>75.577732758620698</v>
      </c>
      <c r="Z22" s="1064">
        <f>IF(D22=0,0,IF(X22/D22/'[3]Pagat databaze 2013-2014 (2)'!D$11*1000&gt;'[3]Pagat databaze 2013-2014 (2)'!D$8,'[3]Pagat databaze 2013-2014 (2)'!D$8*D22*'[3]Pagat databaze 2013-2014 (2)'!D$11/1000,X22))</f>
        <v>1511.554655172414</v>
      </c>
      <c r="AA22" s="1064">
        <f>Z22*'[3]Pagat databaze 2013-2014 (2)'!D$9</f>
        <v>252.42962741379316</v>
      </c>
      <c r="AB22" s="1064">
        <f t="shared" si="8"/>
        <v>1839.5620153448278</v>
      </c>
      <c r="AC22" s="1065">
        <f t="shared" si="2"/>
        <v>62981.443965517254</v>
      </c>
      <c r="AD22" s="1072"/>
      <c r="AE22" s="1072"/>
      <c r="AF22" s="1072"/>
      <c r="AG22" s="1054"/>
      <c r="AH22" s="1054"/>
      <c r="AI22" s="1054"/>
      <c r="AJ22" s="1054"/>
      <c r="AK22" s="1054"/>
      <c r="AL22" s="1054"/>
      <c r="AM22" s="1054"/>
      <c r="AN22" s="1054"/>
      <c r="AO22" s="1054"/>
      <c r="AP22" s="1054"/>
      <c r="AQ22" s="1054"/>
      <c r="AR22" s="1054"/>
      <c r="AS22" s="1054"/>
      <c r="AT22" s="1054"/>
      <c r="AU22" s="1054"/>
      <c r="AV22" s="1054"/>
      <c r="AW22" s="1054"/>
      <c r="AX22" s="1054"/>
      <c r="AY22" s="1054"/>
      <c r="AZ22" s="1054"/>
      <c r="BA22" s="1054"/>
      <c r="BB22" s="1054"/>
      <c r="BC22" s="1054"/>
      <c r="BD22" s="1054"/>
      <c r="BE22" s="1054"/>
      <c r="BF22" s="1054"/>
      <c r="BG22" s="1054"/>
      <c r="BH22" s="1054"/>
      <c r="BI22" s="1054"/>
      <c r="BJ22" s="1054"/>
      <c r="BK22" s="1054"/>
      <c r="BL22" s="1054"/>
      <c r="BM22" s="1054"/>
      <c r="BN22" s="1054"/>
      <c r="BO22" s="1054"/>
      <c r="BP22" s="1054"/>
      <c r="BQ22" s="1054"/>
      <c r="BR22" s="1054"/>
      <c r="BS22" s="1054"/>
      <c r="BT22" s="1054"/>
      <c r="BU22" s="1054"/>
      <c r="BV22" s="1054"/>
      <c r="BW22" s="1054"/>
      <c r="BX22" s="1054"/>
      <c r="BY22" s="1054"/>
      <c r="BZ22" s="1054"/>
      <c r="CA22" s="1054"/>
      <c r="CB22" s="1054"/>
      <c r="CC22" s="1054"/>
      <c r="CD22" s="1054"/>
      <c r="CE22" s="1054"/>
      <c r="CF22" s="1054"/>
      <c r="CG22" s="1054"/>
      <c r="CH22" s="1054"/>
      <c r="CI22" s="1054"/>
      <c r="CJ22" s="1054"/>
      <c r="CK22" s="1054"/>
      <c r="CL22" s="1054"/>
      <c r="CM22" s="1054"/>
      <c r="CN22" s="1054"/>
      <c r="CO22" s="1054"/>
      <c r="CP22" s="1054"/>
      <c r="CQ22" s="1054"/>
      <c r="CR22" s="1054"/>
      <c r="CS22" s="1054"/>
      <c r="CT22" s="1054"/>
      <c r="CU22" s="1054"/>
      <c r="CV22" s="1054"/>
      <c r="CW22" s="1054"/>
      <c r="CX22" s="1054"/>
      <c r="CY22" s="1054"/>
      <c r="CZ22" s="1054"/>
      <c r="DA22" s="1054"/>
      <c r="DB22" s="1054"/>
      <c r="DC22" s="1054"/>
      <c r="DD22" s="1054"/>
      <c r="DE22" s="1054"/>
      <c r="DF22" s="1054"/>
      <c r="DG22" s="1054"/>
      <c r="DH22" s="1054"/>
      <c r="DI22" s="1054"/>
      <c r="DJ22" s="1054"/>
      <c r="DK22" s="1054"/>
      <c r="DL22" s="1054"/>
      <c r="DM22" s="1054"/>
      <c r="DN22" s="1054"/>
      <c r="DO22" s="1054"/>
      <c r="DP22" s="1054"/>
      <c r="DQ22" s="1054"/>
      <c r="DR22" s="1054"/>
      <c r="DS22" s="1054"/>
      <c r="DT22" s="1054"/>
      <c r="DU22" s="1054"/>
      <c r="DV22" s="1054"/>
      <c r="DW22" s="1054"/>
      <c r="DX22" s="1054"/>
      <c r="DY22" s="1054"/>
      <c r="DZ22" s="1054"/>
      <c r="EA22" s="1054"/>
      <c r="EB22" s="1054"/>
      <c r="EC22" s="1054"/>
      <c r="ED22" s="1054"/>
      <c r="EE22" s="1054"/>
      <c r="EF22" s="1054"/>
      <c r="EG22" s="1054"/>
      <c r="EH22" s="1054"/>
      <c r="EI22" s="1054"/>
      <c r="EJ22" s="1054"/>
      <c r="EK22" s="1054"/>
      <c r="EL22" s="1054"/>
      <c r="EM22" s="1054"/>
      <c r="EN22" s="1054"/>
      <c r="EO22" s="1054"/>
      <c r="EP22" s="1054"/>
      <c r="EQ22" s="1054"/>
      <c r="ER22" s="1054"/>
      <c r="ES22" s="1054"/>
      <c r="ET22" s="1054"/>
      <c r="EU22" s="1054"/>
      <c r="EV22" s="1054"/>
      <c r="EW22" s="1054"/>
      <c r="EX22" s="1054"/>
      <c r="EY22" s="1054"/>
      <c r="EZ22" s="1054"/>
      <c r="FA22" s="1054"/>
      <c r="FB22" s="1054"/>
      <c r="FC22" s="1054"/>
      <c r="FD22" s="1054"/>
      <c r="FE22" s="1054"/>
      <c r="FF22" s="1054"/>
      <c r="FG22" s="1054"/>
      <c r="FH22" s="1054"/>
      <c r="FI22" s="1054"/>
      <c r="FJ22" s="1054"/>
      <c r="FK22" s="1054"/>
      <c r="FL22" s="1054"/>
      <c r="FM22" s="1054"/>
      <c r="FN22" s="1054"/>
      <c r="FO22" s="1054"/>
      <c r="FP22" s="1054"/>
      <c r="FQ22" s="1054"/>
      <c r="FR22" s="1054"/>
      <c r="FS22" s="1054"/>
      <c r="FT22" s="1054"/>
      <c r="FU22" s="1054"/>
      <c r="FV22" s="1054"/>
      <c r="FW22" s="1054"/>
      <c r="FX22" s="1054"/>
      <c r="FY22" s="1054"/>
      <c r="FZ22" s="1054"/>
      <c r="GA22" s="1054"/>
      <c r="GB22" s="1054"/>
      <c r="GC22" s="1054"/>
    </row>
    <row r="23" spans="1:185" s="1055" customFormat="1" ht="10.9" customHeight="1">
      <c r="A23" s="1066"/>
      <c r="B23" s="1058" t="s">
        <v>371</v>
      </c>
      <c r="C23" s="1059">
        <v>1</v>
      </c>
      <c r="D23" s="1056">
        <f t="shared" si="5"/>
        <v>1</v>
      </c>
      <c r="E23" s="1060" t="s">
        <v>114</v>
      </c>
      <c r="F23" s="1071">
        <v>10000</v>
      </c>
      <c r="G23" s="1061">
        <v>5</v>
      </c>
      <c r="H23" s="1061">
        <f t="shared" si="9"/>
        <v>1000</v>
      </c>
      <c r="I23" s="1053">
        <v>49000</v>
      </c>
      <c r="J23" s="1053">
        <f>(I23+H23+F23)*D23*'[3]Pagat databaze 2013-2014 (2)'!D$11/1000</f>
        <v>720</v>
      </c>
      <c r="K23" s="1067"/>
      <c r="L23" s="1068"/>
      <c r="M23" s="1068"/>
      <c r="N23" s="1068"/>
      <c r="O23" s="1068"/>
      <c r="P23" s="1069"/>
      <c r="Q23" s="1057">
        <f t="shared" si="10"/>
        <v>646.55172413793105</v>
      </c>
      <c r="R23" s="1062">
        <f>Q23*$D23/1000*'[3]Pagat databaze 2013-2014 (2)'!$D$11</f>
        <v>7.7586206896551726</v>
      </c>
      <c r="S23" s="1070"/>
      <c r="T23" s="1069"/>
      <c r="U23" s="1067"/>
      <c r="V23" s="1069"/>
      <c r="W23" s="1062">
        <f t="shared" si="6"/>
        <v>7.7586206896551726</v>
      </c>
      <c r="X23" s="1063">
        <f t="shared" si="7"/>
        <v>727.75862068965512</v>
      </c>
      <c r="Y23" s="1063">
        <f>X23*'[3]Pagat databaze 2013-2014 (2)'!D$10</f>
        <v>36.387931034482754</v>
      </c>
      <c r="Z23" s="1064">
        <f>IF(D23=0,0,IF(X23/D23/'[3]Pagat databaze 2013-2014 (2)'!D$11*1000&gt;'[3]Pagat databaze 2013-2014 (2)'!D$8,'[3]Pagat databaze 2013-2014 (2)'!D$8*D23*'[3]Pagat databaze 2013-2014 (2)'!D$11/1000,X23))</f>
        <v>727.75862068965512</v>
      </c>
      <c r="AA23" s="1064">
        <f>Z23*'[3]Pagat databaze 2013-2014 (2)'!D$9</f>
        <v>121.5356896551724</v>
      </c>
      <c r="AB23" s="1064">
        <f t="shared" si="8"/>
        <v>885.68224137931031</v>
      </c>
      <c r="AC23" s="1065">
        <f t="shared" si="2"/>
        <v>60646.551724137928</v>
      </c>
      <c r="AD23" s="1072"/>
      <c r="AE23" s="1072"/>
      <c r="AF23" s="1072"/>
      <c r="AG23" s="1054"/>
      <c r="AH23" s="1054"/>
      <c r="AI23" s="1054"/>
      <c r="AJ23" s="1054"/>
      <c r="AK23" s="1054"/>
      <c r="AL23" s="1054"/>
      <c r="AM23" s="1054"/>
      <c r="AN23" s="1054"/>
      <c r="AO23" s="1054"/>
      <c r="AP23" s="1054"/>
      <c r="AQ23" s="1054"/>
      <c r="AR23" s="1054"/>
      <c r="AS23" s="1054"/>
      <c r="AT23" s="1054"/>
      <c r="AU23" s="1054"/>
      <c r="AV23" s="1054"/>
      <c r="AW23" s="1054"/>
      <c r="AX23" s="1054"/>
      <c r="AY23" s="1054"/>
      <c r="AZ23" s="1054"/>
      <c r="BA23" s="1054"/>
      <c r="BB23" s="1054"/>
      <c r="BC23" s="1054"/>
      <c r="BD23" s="1054"/>
      <c r="BE23" s="1054"/>
      <c r="BF23" s="1054"/>
      <c r="BG23" s="1054"/>
      <c r="BH23" s="1054"/>
      <c r="BI23" s="1054"/>
      <c r="BJ23" s="1054"/>
      <c r="BK23" s="1054"/>
      <c r="BL23" s="1054"/>
      <c r="BM23" s="1054"/>
      <c r="BN23" s="1054"/>
      <c r="BO23" s="1054"/>
      <c r="BP23" s="1054"/>
      <c r="BQ23" s="1054"/>
      <c r="BR23" s="1054"/>
      <c r="BS23" s="1054"/>
      <c r="BT23" s="1054"/>
      <c r="BU23" s="1054"/>
      <c r="BV23" s="1054"/>
      <c r="BW23" s="1054"/>
      <c r="BX23" s="1054"/>
      <c r="BY23" s="1054"/>
      <c r="BZ23" s="1054"/>
      <c r="CA23" s="1054"/>
      <c r="CB23" s="1054"/>
      <c r="CC23" s="1054"/>
      <c r="CD23" s="1054"/>
      <c r="CE23" s="1054"/>
      <c r="CF23" s="1054"/>
      <c r="CG23" s="1054"/>
      <c r="CH23" s="1054"/>
      <c r="CI23" s="1054"/>
      <c r="CJ23" s="1054"/>
      <c r="CK23" s="1054"/>
      <c r="CL23" s="1054"/>
      <c r="CM23" s="1054"/>
      <c r="CN23" s="1054"/>
      <c r="CO23" s="1054"/>
      <c r="CP23" s="1054"/>
      <c r="CQ23" s="1054"/>
      <c r="CR23" s="1054"/>
      <c r="CS23" s="1054"/>
      <c r="CT23" s="1054"/>
      <c r="CU23" s="1054"/>
      <c r="CV23" s="1054"/>
      <c r="CW23" s="1054"/>
      <c r="CX23" s="1054"/>
      <c r="CY23" s="1054"/>
      <c r="CZ23" s="1054"/>
      <c r="DA23" s="1054"/>
      <c r="DB23" s="1054"/>
      <c r="DC23" s="1054"/>
      <c r="DD23" s="1054"/>
      <c r="DE23" s="1054"/>
      <c r="DF23" s="1054"/>
      <c r="DG23" s="1054"/>
      <c r="DH23" s="1054"/>
      <c r="DI23" s="1054"/>
      <c r="DJ23" s="1054"/>
      <c r="DK23" s="1054"/>
      <c r="DL23" s="1054"/>
      <c r="DM23" s="1054"/>
      <c r="DN23" s="1054"/>
      <c r="DO23" s="1054"/>
      <c r="DP23" s="1054"/>
      <c r="DQ23" s="1054"/>
      <c r="DR23" s="1054"/>
      <c r="DS23" s="1054"/>
      <c r="DT23" s="1054"/>
      <c r="DU23" s="1054"/>
      <c r="DV23" s="1054"/>
      <c r="DW23" s="1054"/>
      <c r="DX23" s="1054"/>
      <c r="DY23" s="1054"/>
      <c r="DZ23" s="1054"/>
      <c r="EA23" s="1054"/>
      <c r="EB23" s="1054"/>
      <c r="EC23" s="1054"/>
      <c r="ED23" s="1054"/>
      <c r="EE23" s="1054"/>
      <c r="EF23" s="1054"/>
      <c r="EG23" s="1054"/>
      <c r="EH23" s="1054"/>
      <c r="EI23" s="1054"/>
      <c r="EJ23" s="1054"/>
      <c r="EK23" s="1054"/>
      <c r="EL23" s="1054"/>
      <c r="EM23" s="1054"/>
      <c r="EN23" s="1054"/>
      <c r="EO23" s="1054"/>
      <c r="EP23" s="1054"/>
      <c r="EQ23" s="1054"/>
      <c r="ER23" s="1054"/>
      <c r="ES23" s="1054"/>
      <c r="ET23" s="1054"/>
      <c r="EU23" s="1054"/>
      <c r="EV23" s="1054"/>
      <c r="EW23" s="1054"/>
      <c r="EX23" s="1054"/>
      <c r="EY23" s="1054"/>
      <c r="EZ23" s="1054"/>
      <c r="FA23" s="1054"/>
      <c r="FB23" s="1054"/>
      <c r="FC23" s="1054"/>
      <c r="FD23" s="1054"/>
      <c r="FE23" s="1054"/>
      <c r="FF23" s="1054"/>
      <c r="FG23" s="1054"/>
      <c r="FH23" s="1054"/>
      <c r="FI23" s="1054"/>
      <c r="FJ23" s="1054"/>
      <c r="FK23" s="1054"/>
      <c r="FL23" s="1054"/>
      <c r="FM23" s="1054"/>
      <c r="FN23" s="1054"/>
      <c r="FO23" s="1054"/>
      <c r="FP23" s="1054"/>
      <c r="FQ23" s="1054"/>
      <c r="FR23" s="1054"/>
      <c r="FS23" s="1054"/>
      <c r="FT23" s="1054"/>
      <c r="FU23" s="1054"/>
      <c r="FV23" s="1054"/>
      <c r="FW23" s="1054"/>
      <c r="FX23" s="1054"/>
      <c r="FY23" s="1054"/>
      <c r="FZ23" s="1054"/>
      <c r="GA23" s="1054"/>
      <c r="GB23" s="1054"/>
      <c r="GC23" s="1054"/>
    </row>
    <row r="24" spans="1:185" s="1055" customFormat="1" ht="10.9" customHeight="1">
      <c r="A24" s="1066"/>
      <c r="B24" s="1058" t="s">
        <v>371</v>
      </c>
      <c r="C24" s="1059">
        <v>1</v>
      </c>
      <c r="D24" s="1056">
        <f t="shared" ref="D24" si="11">SUM(C24:C24)</f>
        <v>1</v>
      </c>
      <c r="E24" s="1060" t="s">
        <v>372</v>
      </c>
      <c r="F24" s="1071">
        <v>10000</v>
      </c>
      <c r="G24" s="1061">
        <v>2</v>
      </c>
      <c r="H24" s="1061">
        <f t="shared" ref="H24" si="12">IF(G24=0,0,IF(G24&gt;25,F24*0.02*25,F24*0.02*G24))</f>
        <v>400</v>
      </c>
      <c r="I24" s="1053">
        <v>38000</v>
      </c>
      <c r="J24" s="1053">
        <f>(I24+H24+F24)*D24*'[3]Pagat databaze 2013-2014 (2)'!D$11/1000</f>
        <v>580.79999999999995</v>
      </c>
      <c r="K24" s="1067"/>
      <c r="L24" s="1068"/>
      <c r="M24" s="1068"/>
      <c r="N24" s="1068"/>
      <c r="O24" s="1068"/>
      <c r="P24" s="1069"/>
      <c r="Q24" s="1057">
        <f t="shared" ref="Q24" si="13">IF(D24=0,0,(F24+H24+I24)/174*2*125%)*3/4</f>
        <v>521.55172413793093</v>
      </c>
      <c r="R24" s="1062">
        <f>Q24*$D24/1000*'[3]Pagat databaze 2013-2014 (2)'!$D$11</f>
        <v>6.2586206896551708</v>
      </c>
      <c r="S24" s="1070"/>
      <c r="T24" s="1069"/>
      <c r="U24" s="1067"/>
      <c r="V24" s="1069"/>
      <c r="W24" s="1062">
        <f t="shared" ref="W24" si="14">L24+N24+P24+R24+T24+V24</f>
        <v>6.2586206896551708</v>
      </c>
      <c r="X24" s="1063">
        <f t="shared" ref="X24" si="15" xml:space="preserve"> W24+J24</f>
        <v>587.05862068965507</v>
      </c>
      <c r="Y24" s="1063">
        <f>X24*'[3]Pagat databaze 2013-2014 (2)'!D$10</f>
        <v>29.352931034482754</v>
      </c>
      <c r="Z24" s="1064">
        <f>IF(D24=0,0,IF(X24/D24/'[3]Pagat databaze 2013-2014 (2)'!D$11*1000&gt;'[3]Pagat databaze 2013-2014 (2)'!D$8,'[3]Pagat databaze 2013-2014 (2)'!D$8*D24*'[3]Pagat databaze 2013-2014 (2)'!D$11/1000,X24))</f>
        <v>587.05862068965507</v>
      </c>
      <c r="AA24" s="1064">
        <f>Z24*'[3]Pagat databaze 2013-2014 (2)'!D$9</f>
        <v>98.038789655172408</v>
      </c>
      <c r="AB24" s="1064">
        <f t="shared" ref="AB24" si="16">X24+Y24+AA24</f>
        <v>714.4503413793102</v>
      </c>
      <c r="AC24" s="1065">
        <f t="shared" ref="AC24" si="17">IF(D24=0,0,X24/D24/12*1000)</f>
        <v>48921.55172413792</v>
      </c>
      <c r="AD24" s="1072"/>
      <c r="AE24" s="1072"/>
      <c r="AF24" s="1072"/>
      <c r="AG24" s="1054"/>
      <c r="AH24" s="1054"/>
      <c r="AI24" s="1054"/>
      <c r="AJ24" s="1054"/>
      <c r="AK24" s="1054"/>
      <c r="AL24" s="1054"/>
      <c r="AM24" s="1054"/>
      <c r="AN24" s="1054"/>
      <c r="AO24" s="1054"/>
      <c r="AP24" s="1054"/>
      <c r="AQ24" s="1054"/>
      <c r="AR24" s="1054"/>
      <c r="AS24" s="1054"/>
      <c r="AT24" s="1054"/>
      <c r="AU24" s="1054"/>
      <c r="AV24" s="1054"/>
      <c r="AW24" s="1054"/>
      <c r="AX24" s="1054"/>
      <c r="AY24" s="1054"/>
      <c r="AZ24" s="1054"/>
      <c r="BA24" s="1054"/>
      <c r="BB24" s="1054"/>
      <c r="BC24" s="1054"/>
      <c r="BD24" s="1054"/>
      <c r="BE24" s="1054"/>
      <c r="BF24" s="1054"/>
      <c r="BG24" s="1054"/>
      <c r="BH24" s="1054"/>
      <c r="BI24" s="1054"/>
      <c r="BJ24" s="1054"/>
      <c r="BK24" s="1054"/>
      <c r="BL24" s="1054"/>
      <c r="BM24" s="1054"/>
      <c r="BN24" s="1054"/>
      <c r="BO24" s="1054"/>
      <c r="BP24" s="1054"/>
      <c r="BQ24" s="1054"/>
      <c r="BR24" s="1054"/>
      <c r="BS24" s="1054"/>
      <c r="BT24" s="1054"/>
      <c r="BU24" s="1054"/>
      <c r="BV24" s="1054"/>
      <c r="BW24" s="1054"/>
      <c r="BX24" s="1054"/>
      <c r="BY24" s="1054"/>
      <c r="BZ24" s="1054"/>
      <c r="CA24" s="1054"/>
      <c r="CB24" s="1054"/>
      <c r="CC24" s="1054"/>
      <c r="CD24" s="1054"/>
      <c r="CE24" s="1054"/>
      <c r="CF24" s="1054"/>
      <c r="CG24" s="1054"/>
      <c r="CH24" s="1054"/>
      <c r="CI24" s="1054"/>
      <c r="CJ24" s="1054"/>
      <c r="CK24" s="1054"/>
      <c r="CL24" s="1054"/>
      <c r="CM24" s="1054"/>
      <c r="CN24" s="1054"/>
      <c r="CO24" s="1054"/>
      <c r="CP24" s="1054"/>
      <c r="CQ24" s="1054"/>
      <c r="CR24" s="1054"/>
      <c r="CS24" s="1054"/>
      <c r="CT24" s="1054"/>
      <c r="CU24" s="1054"/>
      <c r="CV24" s="1054"/>
      <c r="CW24" s="1054"/>
      <c r="CX24" s="1054"/>
      <c r="CY24" s="1054"/>
      <c r="CZ24" s="1054"/>
      <c r="DA24" s="1054"/>
      <c r="DB24" s="1054"/>
      <c r="DC24" s="1054"/>
      <c r="DD24" s="1054"/>
      <c r="DE24" s="1054"/>
      <c r="DF24" s="1054"/>
      <c r="DG24" s="1054"/>
      <c r="DH24" s="1054"/>
      <c r="DI24" s="1054"/>
      <c r="DJ24" s="1054"/>
      <c r="DK24" s="1054"/>
      <c r="DL24" s="1054"/>
      <c r="DM24" s="1054"/>
      <c r="DN24" s="1054"/>
      <c r="DO24" s="1054"/>
      <c r="DP24" s="1054"/>
      <c r="DQ24" s="1054"/>
      <c r="DR24" s="1054"/>
      <c r="DS24" s="1054"/>
      <c r="DT24" s="1054"/>
      <c r="DU24" s="1054"/>
      <c r="DV24" s="1054"/>
      <c r="DW24" s="1054"/>
      <c r="DX24" s="1054"/>
      <c r="DY24" s="1054"/>
      <c r="DZ24" s="1054"/>
      <c r="EA24" s="1054"/>
      <c r="EB24" s="1054"/>
      <c r="EC24" s="1054"/>
      <c r="ED24" s="1054"/>
      <c r="EE24" s="1054"/>
      <c r="EF24" s="1054"/>
      <c r="EG24" s="1054"/>
      <c r="EH24" s="1054"/>
      <c r="EI24" s="1054"/>
      <c r="EJ24" s="1054"/>
      <c r="EK24" s="1054"/>
      <c r="EL24" s="1054"/>
      <c r="EM24" s="1054"/>
      <c r="EN24" s="1054"/>
      <c r="EO24" s="1054"/>
      <c r="EP24" s="1054"/>
      <c r="EQ24" s="1054"/>
      <c r="ER24" s="1054"/>
      <c r="ES24" s="1054"/>
      <c r="ET24" s="1054"/>
      <c r="EU24" s="1054"/>
      <c r="EV24" s="1054"/>
      <c r="EW24" s="1054"/>
      <c r="EX24" s="1054"/>
      <c r="EY24" s="1054"/>
      <c r="EZ24" s="1054"/>
      <c r="FA24" s="1054"/>
      <c r="FB24" s="1054"/>
      <c r="FC24" s="1054"/>
      <c r="FD24" s="1054"/>
      <c r="FE24" s="1054"/>
      <c r="FF24" s="1054"/>
      <c r="FG24" s="1054"/>
      <c r="FH24" s="1054"/>
      <c r="FI24" s="1054"/>
      <c r="FJ24" s="1054"/>
      <c r="FK24" s="1054"/>
      <c r="FL24" s="1054"/>
      <c r="FM24" s="1054"/>
      <c r="FN24" s="1054"/>
      <c r="FO24" s="1054"/>
      <c r="FP24" s="1054"/>
      <c r="FQ24" s="1054"/>
      <c r="FR24" s="1054"/>
      <c r="FS24" s="1054"/>
      <c r="FT24" s="1054"/>
      <c r="FU24" s="1054"/>
      <c r="FV24" s="1054"/>
      <c r="FW24" s="1054"/>
      <c r="FX24" s="1054"/>
      <c r="FY24" s="1054"/>
      <c r="FZ24" s="1054"/>
      <c r="GA24" s="1054"/>
      <c r="GB24" s="1054"/>
      <c r="GC24" s="1054"/>
    </row>
    <row r="25" spans="1:185" s="1055" customFormat="1" ht="10.9" customHeight="1">
      <c r="A25" s="1066"/>
      <c r="B25" s="1058" t="s">
        <v>371</v>
      </c>
      <c r="C25" s="1059">
        <v>1</v>
      </c>
      <c r="D25" s="1056">
        <v>1</v>
      </c>
      <c r="E25" s="1060" t="s">
        <v>372</v>
      </c>
      <c r="F25" s="1071">
        <v>11000</v>
      </c>
      <c r="G25" s="1061">
        <v>8</v>
      </c>
      <c r="H25" s="1061">
        <f t="shared" si="9"/>
        <v>1760</v>
      </c>
      <c r="I25" s="1053">
        <v>38000</v>
      </c>
      <c r="J25" s="1053">
        <f>(I25+H25+F25)*D25*'[3]Pagat databaze 2013-2014 (2)'!D$11/1000</f>
        <v>609.12</v>
      </c>
      <c r="K25" s="1067"/>
      <c r="L25" s="1068"/>
      <c r="M25" s="1068"/>
      <c r="N25" s="1068"/>
      <c r="O25" s="1068"/>
      <c r="P25" s="1069"/>
      <c r="Q25" s="1057">
        <f t="shared" si="10"/>
        <v>546.98275862068965</v>
      </c>
      <c r="R25" s="1062">
        <f>Q25*$D25/1000*'[3]Pagat databaze 2013-2014 (2)'!$D$11</f>
        <v>6.5637931034482762</v>
      </c>
      <c r="S25" s="1070"/>
      <c r="T25" s="1069"/>
      <c r="U25" s="1067"/>
      <c r="V25" s="1069"/>
      <c r="W25" s="1062">
        <f t="shared" si="6"/>
        <v>6.5637931034482762</v>
      </c>
      <c r="X25" s="1063">
        <f t="shared" si="7"/>
        <v>615.68379310344824</v>
      </c>
      <c r="Y25" s="1063">
        <f>X25*'[3]Pagat databaze 2013-2014 (2)'!D$10</f>
        <v>30.784189655172412</v>
      </c>
      <c r="Z25" s="1064">
        <f>IF(D25=0,0,IF(X25/D25/'[3]Pagat databaze 2013-2014 (2)'!D$11*1000&gt;'[3]Pagat databaze 2013-2014 (2)'!D$8,'[3]Pagat databaze 2013-2014 (2)'!D$8*D25*'[3]Pagat databaze 2013-2014 (2)'!D$11/1000,X25))</f>
        <v>615.68379310344824</v>
      </c>
      <c r="AA25" s="1064">
        <f>Z25*'[3]Pagat databaze 2013-2014 (2)'!D$9</f>
        <v>102.81919344827587</v>
      </c>
      <c r="AB25" s="1064">
        <f t="shared" si="8"/>
        <v>749.28717620689656</v>
      </c>
      <c r="AC25" s="1065">
        <f t="shared" si="2"/>
        <v>51306.982758620681</v>
      </c>
      <c r="AD25" s="1072"/>
      <c r="AE25" s="1072"/>
      <c r="AF25" s="1072"/>
      <c r="AG25" s="1054"/>
      <c r="AH25" s="1054"/>
      <c r="AI25" s="1054"/>
      <c r="AJ25" s="1054"/>
      <c r="AK25" s="1054"/>
      <c r="AL25" s="1054"/>
      <c r="AM25" s="1054"/>
      <c r="AN25" s="1054"/>
      <c r="AO25" s="1054"/>
      <c r="AP25" s="1054"/>
      <c r="AQ25" s="1054"/>
      <c r="AR25" s="1054"/>
      <c r="AS25" s="1054"/>
      <c r="AT25" s="1054"/>
      <c r="AU25" s="1054"/>
      <c r="AV25" s="1054"/>
      <c r="AW25" s="1054"/>
      <c r="AX25" s="1054"/>
      <c r="AY25" s="1054"/>
      <c r="AZ25" s="1054"/>
      <c r="BA25" s="1054"/>
      <c r="BB25" s="1054"/>
      <c r="BC25" s="1054"/>
      <c r="BD25" s="1054"/>
      <c r="BE25" s="1054"/>
      <c r="BF25" s="1054"/>
      <c r="BG25" s="1054"/>
      <c r="BH25" s="1054"/>
      <c r="BI25" s="1054"/>
      <c r="BJ25" s="1054"/>
      <c r="BK25" s="1054"/>
      <c r="BL25" s="1054"/>
      <c r="BM25" s="1054"/>
      <c r="BN25" s="1054"/>
      <c r="BO25" s="1054"/>
      <c r="BP25" s="1054"/>
      <c r="BQ25" s="1054"/>
      <c r="BR25" s="1054"/>
      <c r="BS25" s="1054"/>
      <c r="BT25" s="1054"/>
      <c r="BU25" s="1054"/>
      <c r="BV25" s="1054"/>
      <c r="BW25" s="1054"/>
      <c r="BX25" s="1054"/>
      <c r="BY25" s="1054"/>
      <c r="BZ25" s="1054"/>
      <c r="CA25" s="1054"/>
      <c r="CB25" s="1054"/>
      <c r="CC25" s="1054"/>
      <c r="CD25" s="1054"/>
      <c r="CE25" s="1054"/>
      <c r="CF25" s="1054"/>
      <c r="CG25" s="1054"/>
      <c r="CH25" s="1054"/>
      <c r="CI25" s="1054"/>
      <c r="CJ25" s="1054"/>
      <c r="CK25" s="1054"/>
      <c r="CL25" s="1054"/>
      <c r="CM25" s="1054"/>
      <c r="CN25" s="1054"/>
      <c r="CO25" s="1054"/>
      <c r="CP25" s="1054"/>
      <c r="CQ25" s="1054"/>
      <c r="CR25" s="1054"/>
      <c r="CS25" s="1054"/>
      <c r="CT25" s="1054"/>
      <c r="CU25" s="1054"/>
      <c r="CV25" s="1054"/>
      <c r="CW25" s="1054"/>
      <c r="CX25" s="1054"/>
      <c r="CY25" s="1054"/>
      <c r="CZ25" s="1054"/>
      <c r="DA25" s="1054"/>
      <c r="DB25" s="1054"/>
      <c r="DC25" s="1054"/>
      <c r="DD25" s="1054"/>
      <c r="DE25" s="1054"/>
      <c r="DF25" s="1054"/>
      <c r="DG25" s="1054"/>
      <c r="DH25" s="1054"/>
      <c r="DI25" s="1054"/>
      <c r="DJ25" s="1054"/>
      <c r="DK25" s="1054"/>
      <c r="DL25" s="1054"/>
      <c r="DM25" s="1054"/>
      <c r="DN25" s="1054"/>
      <c r="DO25" s="1054"/>
      <c r="DP25" s="1054"/>
      <c r="DQ25" s="1054"/>
      <c r="DR25" s="1054"/>
      <c r="DS25" s="1054"/>
      <c r="DT25" s="1054"/>
      <c r="DU25" s="1054"/>
      <c r="DV25" s="1054"/>
      <c r="DW25" s="1054"/>
      <c r="DX25" s="1054"/>
      <c r="DY25" s="1054"/>
      <c r="DZ25" s="1054"/>
      <c r="EA25" s="1054"/>
      <c r="EB25" s="1054"/>
      <c r="EC25" s="1054"/>
      <c r="ED25" s="1054"/>
      <c r="EE25" s="1054"/>
      <c r="EF25" s="1054"/>
      <c r="EG25" s="1054"/>
      <c r="EH25" s="1054"/>
      <c r="EI25" s="1054"/>
      <c r="EJ25" s="1054"/>
      <c r="EK25" s="1054"/>
      <c r="EL25" s="1054"/>
      <c r="EM25" s="1054"/>
      <c r="EN25" s="1054"/>
      <c r="EO25" s="1054"/>
      <c r="EP25" s="1054"/>
      <c r="EQ25" s="1054"/>
      <c r="ER25" s="1054"/>
      <c r="ES25" s="1054"/>
      <c r="ET25" s="1054"/>
      <c r="EU25" s="1054"/>
      <c r="EV25" s="1054"/>
      <c r="EW25" s="1054"/>
      <c r="EX25" s="1054"/>
      <c r="EY25" s="1054"/>
      <c r="EZ25" s="1054"/>
      <c r="FA25" s="1054"/>
      <c r="FB25" s="1054"/>
      <c r="FC25" s="1054"/>
      <c r="FD25" s="1054"/>
      <c r="FE25" s="1054"/>
      <c r="FF25" s="1054"/>
      <c r="FG25" s="1054"/>
      <c r="FH25" s="1054"/>
      <c r="FI25" s="1054"/>
      <c r="FJ25" s="1054"/>
      <c r="FK25" s="1054"/>
      <c r="FL25" s="1054"/>
      <c r="FM25" s="1054"/>
      <c r="FN25" s="1054"/>
      <c r="FO25" s="1054"/>
      <c r="FP25" s="1054"/>
      <c r="FQ25" s="1054"/>
      <c r="FR25" s="1054"/>
      <c r="FS25" s="1054"/>
      <c r="FT25" s="1054"/>
      <c r="FU25" s="1054"/>
      <c r="FV25" s="1054"/>
      <c r="FW25" s="1054"/>
      <c r="FX25" s="1054"/>
      <c r="FY25" s="1054"/>
      <c r="FZ25" s="1054"/>
      <c r="GA25" s="1054"/>
      <c r="GB25" s="1054"/>
      <c r="GC25" s="1054"/>
    </row>
    <row r="26" spans="1:185" s="549" customFormat="1" ht="10.9" customHeight="1">
      <c r="A26" s="583"/>
      <c r="B26" s="584" t="s">
        <v>371</v>
      </c>
      <c r="C26" s="572">
        <v>35</v>
      </c>
      <c r="D26" s="559">
        <f t="shared" si="5"/>
        <v>35</v>
      </c>
      <c r="E26" s="586" t="s">
        <v>372</v>
      </c>
      <c r="F26" s="604">
        <f>'[3]Pagat databaze 2013-2014 (2)'!G79+'[3]Pagat databaze 2013-2014 (2)'!H79/2</f>
        <v>14000</v>
      </c>
      <c r="G26" s="576">
        <v>11</v>
      </c>
      <c r="H26" s="588">
        <f t="shared" si="9"/>
        <v>3080</v>
      </c>
      <c r="I26" s="509">
        <v>38000</v>
      </c>
      <c r="J26" s="509">
        <f>(I26+H26+F26)*D26*'[3]Pagat databaze 2013-2014 (2)'!D$11/1000</f>
        <v>23133.599999999999</v>
      </c>
      <c r="K26" s="589"/>
      <c r="L26" s="590">
        <f>K26*D26/1000*'[3]Pagat databaze 2013-2014 (2)'!D$11</f>
        <v>0</v>
      </c>
      <c r="M26" s="590"/>
      <c r="N26" s="590">
        <f>M26*D26/1000*'[3]Pagat databaze 2013-2014 (2)'!D$11</f>
        <v>0</v>
      </c>
      <c r="O26" s="590"/>
      <c r="P26" s="591">
        <f>O26*D26/1000*'[3]Pagat databaze 2013-2014 (2)'!$D$11</f>
        <v>0</v>
      </c>
      <c r="Q26" s="564">
        <f>IF(D26=0,0,(F26+H26+I26)/174*2*125%)*3/4</f>
        <v>593.5344827586207</v>
      </c>
      <c r="R26" s="591">
        <f>Q26*$D26/1000*'[3]Pagat databaze 2013-2014 (2)'!$D$11</f>
        <v>249.2844827586207</v>
      </c>
      <c r="S26" s="592">
        <f t="shared" si="4"/>
        <v>0</v>
      </c>
      <c r="T26" s="591">
        <f>S26*$D26/1000*'[3]Pagat databaze 2013-2014 (2)'!$D$11</f>
        <v>0</v>
      </c>
      <c r="U26" s="589"/>
      <c r="V26" s="591">
        <f>U26*$D26/1000*'[3]Pagat databaze 2013-2014 (2)'!$D$11</f>
        <v>0</v>
      </c>
      <c r="W26" s="591">
        <f t="shared" si="6"/>
        <v>249.2844827586207</v>
      </c>
      <c r="X26" s="593">
        <f t="shared" si="7"/>
        <v>23382.884482758618</v>
      </c>
      <c r="Y26" s="593">
        <f>X26*'[3]Pagat databaze 2013-2014 (2)'!D$10</f>
        <v>1169.1442241379309</v>
      </c>
      <c r="Z26" s="594">
        <f>IF(D26=0,0,IF(X26/D26/'[3]Pagat databaze 2013-2014 (2)'!D$11*1000&gt;'[3]Pagat databaze 2013-2014 (2)'!D$8,'[3]Pagat databaze 2013-2014 (2)'!D$8*D26*'[3]Pagat databaze 2013-2014 (2)'!D$11/1000,X26))</f>
        <v>23382.884482758618</v>
      </c>
      <c r="AA26" s="594">
        <f>Z26*'[3]Pagat databaze 2013-2014 (2)'!D$9</f>
        <v>3904.9417086206895</v>
      </c>
      <c r="AB26" s="594">
        <f t="shared" si="8"/>
        <v>28456.970415517237</v>
      </c>
      <c r="AC26" s="595">
        <f t="shared" si="2"/>
        <v>55673.534482758609</v>
      </c>
      <c r="AD26" s="555"/>
      <c r="AE26" s="608"/>
      <c r="AF26" s="608"/>
      <c r="AG26" s="608"/>
      <c r="AH26" s="555"/>
      <c r="AI26" s="515"/>
      <c r="AJ26" s="515"/>
      <c r="AK26" s="515"/>
      <c r="AL26" s="515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515"/>
      <c r="BC26" s="515"/>
      <c r="BD26" s="515"/>
      <c r="BE26" s="515"/>
      <c r="BF26" s="515"/>
      <c r="BG26" s="515"/>
      <c r="BH26" s="515"/>
      <c r="BI26" s="515"/>
      <c r="BJ26" s="515"/>
      <c r="BK26" s="515"/>
      <c r="BL26" s="515"/>
      <c r="BM26" s="515"/>
      <c r="BN26" s="515"/>
      <c r="BO26" s="515"/>
      <c r="BP26" s="515"/>
      <c r="BQ26" s="515"/>
      <c r="BR26" s="515"/>
      <c r="BS26" s="515"/>
      <c r="BT26" s="515"/>
      <c r="BU26" s="515"/>
      <c r="BV26" s="515"/>
      <c r="BW26" s="515"/>
      <c r="BX26" s="515"/>
      <c r="BY26" s="515"/>
      <c r="BZ26" s="515"/>
      <c r="CA26" s="515"/>
      <c r="CB26" s="515"/>
      <c r="CC26" s="515"/>
      <c r="CD26" s="515"/>
      <c r="CE26" s="515"/>
      <c r="CF26" s="515"/>
      <c r="CG26" s="515"/>
      <c r="CH26" s="515"/>
      <c r="CI26" s="515"/>
      <c r="CJ26" s="515"/>
      <c r="CK26" s="515"/>
      <c r="CL26" s="515"/>
      <c r="CM26" s="515"/>
      <c r="CN26" s="515"/>
      <c r="CO26" s="515"/>
      <c r="CP26" s="515"/>
      <c r="CQ26" s="515"/>
      <c r="CR26" s="515"/>
      <c r="CS26" s="515"/>
      <c r="CT26" s="515"/>
      <c r="CU26" s="515"/>
      <c r="CV26" s="515"/>
      <c r="CW26" s="515"/>
      <c r="CX26" s="515"/>
      <c r="CY26" s="515"/>
      <c r="CZ26" s="515"/>
      <c r="DA26" s="515"/>
      <c r="DB26" s="515"/>
      <c r="DC26" s="515"/>
      <c r="DD26" s="515"/>
      <c r="DE26" s="515"/>
      <c r="DF26" s="515"/>
      <c r="DG26" s="515"/>
      <c r="DH26" s="515"/>
      <c r="DI26" s="515"/>
      <c r="DJ26" s="515"/>
      <c r="DK26" s="515"/>
      <c r="DL26" s="515"/>
      <c r="DM26" s="515"/>
      <c r="DN26" s="515"/>
      <c r="DO26" s="515"/>
      <c r="DP26" s="515"/>
      <c r="DQ26" s="515"/>
      <c r="DR26" s="515"/>
      <c r="DS26" s="515"/>
      <c r="DT26" s="515"/>
      <c r="DU26" s="515"/>
      <c r="DV26" s="515"/>
      <c r="DW26" s="515"/>
      <c r="DX26" s="515"/>
      <c r="DY26" s="515"/>
      <c r="DZ26" s="515"/>
      <c r="EA26" s="515"/>
      <c r="EB26" s="515"/>
      <c r="EC26" s="515"/>
      <c r="ED26" s="515"/>
      <c r="EE26" s="515"/>
      <c r="EF26" s="515"/>
      <c r="EG26" s="515"/>
      <c r="EH26" s="515"/>
      <c r="EI26" s="515"/>
      <c r="EJ26" s="515"/>
      <c r="EK26" s="515"/>
      <c r="EL26" s="515"/>
      <c r="EM26" s="515"/>
      <c r="EN26" s="515"/>
      <c r="EO26" s="515"/>
      <c r="EP26" s="515"/>
      <c r="EQ26" s="515"/>
      <c r="ER26" s="515"/>
      <c r="ES26" s="515"/>
      <c r="ET26" s="515"/>
      <c r="EU26" s="515"/>
      <c r="EV26" s="515"/>
      <c r="EW26" s="515"/>
      <c r="EX26" s="515"/>
      <c r="EY26" s="515"/>
      <c r="EZ26" s="515"/>
      <c r="FA26" s="515"/>
      <c r="FB26" s="515"/>
      <c r="FC26" s="515"/>
      <c r="FD26" s="515"/>
      <c r="FE26" s="515"/>
      <c r="FF26" s="515"/>
      <c r="FG26" s="515"/>
      <c r="FH26" s="515"/>
      <c r="FI26" s="515"/>
      <c r="FJ26" s="515"/>
      <c r="FK26" s="515"/>
      <c r="FL26" s="515"/>
      <c r="FM26" s="515"/>
      <c r="FN26" s="515"/>
      <c r="FO26" s="515"/>
      <c r="FP26" s="515"/>
      <c r="FQ26" s="515"/>
      <c r="FR26" s="515"/>
      <c r="FS26" s="515"/>
      <c r="FT26" s="515"/>
      <c r="FU26" s="515"/>
      <c r="FV26" s="515"/>
      <c r="FW26" s="515"/>
      <c r="FX26" s="515"/>
      <c r="FY26" s="515"/>
      <c r="FZ26" s="515"/>
      <c r="GA26" s="515"/>
      <c r="GB26" s="515"/>
      <c r="GC26" s="515"/>
    </row>
    <row r="27" spans="1:185" s="555" customFormat="1" ht="12.6" hidden="1" customHeight="1">
      <c r="A27" s="596" t="s">
        <v>423</v>
      </c>
      <c r="B27" s="597" t="s">
        <v>373</v>
      </c>
      <c r="C27" s="597">
        <f>SUM(C28:C55)</f>
        <v>0</v>
      </c>
      <c r="D27" s="609">
        <f t="shared" ref="D27:AB27" si="18">SUM(D28:D55)</f>
        <v>0</v>
      </c>
      <c r="E27" s="609">
        <f t="shared" si="18"/>
        <v>26</v>
      </c>
      <c r="F27" s="604"/>
      <c r="G27" s="609">
        <f t="shared" si="18"/>
        <v>0</v>
      </c>
      <c r="H27" s="609">
        <f t="shared" si="18"/>
        <v>0</v>
      </c>
      <c r="I27" s="609"/>
      <c r="J27" s="609">
        <f t="shared" si="18"/>
        <v>0</v>
      </c>
      <c r="K27" s="609">
        <f t="shared" si="18"/>
        <v>0</v>
      </c>
      <c r="L27" s="609">
        <f t="shared" si="18"/>
        <v>0</v>
      </c>
      <c r="M27" s="609">
        <f t="shared" si="18"/>
        <v>0</v>
      </c>
      <c r="N27" s="609">
        <f t="shared" si="18"/>
        <v>0</v>
      </c>
      <c r="O27" s="609">
        <f t="shared" si="18"/>
        <v>0</v>
      </c>
      <c r="P27" s="609">
        <f t="shared" si="18"/>
        <v>0</v>
      </c>
      <c r="Q27" s="609">
        <f t="shared" si="18"/>
        <v>0</v>
      </c>
      <c r="R27" s="609">
        <f t="shared" si="18"/>
        <v>0</v>
      </c>
      <c r="S27" s="609">
        <f t="shared" si="18"/>
        <v>0</v>
      </c>
      <c r="T27" s="609">
        <f t="shared" si="18"/>
        <v>0</v>
      </c>
      <c r="U27" s="609">
        <f t="shared" si="18"/>
        <v>0</v>
      </c>
      <c r="V27" s="609">
        <f t="shared" si="18"/>
        <v>0</v>
      </c>
      <c r="W27" s="609">
        <f t="shared" si="18"/>
        <v>0</v>
      </c>
      <c r="X27" s="609">
        <f t="shared" si="18"/>
        <v>0</v>
      </c>
      <c r="Y27" s="609">
        <f t="shared" si="18"/>
        <v>0</v>
      </c>
      <c r="Z27" s="609">
        <f t="shared" si="18"/>
        <v>0</v>
      </c>
      <c r="AA27" s="609">
        <f t="shared" si="18"/>
        <v>0</v>
      </c>
      <c r="AB27" s="609">
        <f t="shared" si="18"/>
        <v>0</v>
      </c>
      <c r="AC27" s="610">
        <f t="shared" si="2"/>
        <v>0</v>
      </c>
      <c r="AE27" s="608"/>
      <c r="AF27" s="608"/>
      <c r="AG27" s="608"/>
      <c r="AI27" s="515"/>
      <c r="AJ27" s="515"/>
      <c r="AK27" s="515"/>
      <c r="AL27" s="515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515"/>
      <c r="BC27" s="515"/>
      <c r="BD27" s="515"/>
      <c r="BE27" s="515"/>
      <c r="BF27" s="515"/>
      <c r="BG27" s="515"/>
      <c r="BH27" s="515"/>
      <c r="BI27" s="515"/>
      <c r="BJ27" s="515"/>
      <c r="BK27" s="515"/>
      <c r="BL27" s="515"/>
      <c r="BM27" s="515"/>
      <c r="BN27" s="515"/>
      <c r="BO27" s="515"/>
      <c r="BP27" s="515"/>
      <c r="BQ27" s="515"/>
      <c r="BR27" s="515"/>
      <c r="BS27" s="515"/>
      <c r="BT27" s="515"/>
      <c r="BU27" s="515"/>
      <c r="BV27" s="515"/>
      <c r="BW27" s="515"/>
      <c r="BX27" s="515"/>
      <c r="BY27" s="515"/>
      <c r="BZ27" s="515"/>
      <c r="CA27" s="515"/>
      <c r="CB27" s="515"/>
      <c r="CC27" s="515"/>
      <c r="CD27" s="515"/>
      <c r="CE27" s="515"/>
      <c r="CF27" s="515"/>
      <c r="CG27" s="515"/>
      <c r="CH27" s="515"/>
      <c r="CI27" s="515"/>
      <c r="CJ27" s="515"/>
      <c r="CK27" s="515"/>
      <c r="CL27" s="515"/>
      <c r="CM27" s="515"/>
      <c r="CN27" s="515"/>
      <c r="CO27" s="515"/>
      <c r="CP27" s="515"/>
      <c r="CQ27" s="515"/>
      <c r="CR27" s="515"/>
      <c r="CS27" s="515"/>
      <c r="CT27" s="515"/>
      <c r="CU27" s="515"/>
      <c r="CV27" s="515"/>
      <c r="CW27" s="515"/>
      <c r="CX27" s="515"/>
      <c r="CY27" s="515"/>
      <c r="CZ27" s="515"/>
      <c r="DA27" s="515"/>
      <c r="DB27" s="515"/>
      <c r="DC27" s="515"/>
      <c r="DD27" s="515"/>
      <c r="DE27" s="515"/>
      <c r="DF27" s="515"/>
      <c r="DG27" s="515"/>
      <c r="DH27" s="515"/>
      <c r="DI27" s="515"/>
      <c r="DJ27" s="515"/>
      <c r="DK27" s="515"/>
      <c r="DL27" s="515"/>
      <c r="DM27" s="515"/>
      <c r="DN27" s="515"/>
      <c r="DO27" s="515"/>
      <c r="DP27" s="515"/>
      <c r="DQ27" s="515"/>
      <c r="DR27" s="515"/>
      <c r="DS27" s="515"/>
      <c r="DT27" s="515"/>
      <c r="DU27" s="515"/>
      <c r="DV27" s="515"/>
      <c r="DW27" s="515"/>
      <c r="DX27" s="515"/>
      <c r="DY27" s="515"/>
      <c r="DZ27" s="515"/>
      <c r="EA27" s="515"/>
      <c r="EB27" s="515"/>
      <c r="EC27" s="515"/>
      <c r="ED27" s="515"/>
      <c r="EE27" s="515"/>
      <c r="EF27" s="515"/>
      <c r="EG27" s="515"/>
      <c r="EH27" s="515"/>
      <c r="EI27" s="515"/>
      <c r="EJ27" s="515"/>
      <c r="EK27" s="515"/>
      <c r="EL27" s="515"/>
      <c r="EM27" s="515"/>
      <c r="EN27" s="515"/>
      <c r="EO27" s="515"/>
      <c r="EP27" s="515"/>
      <c r="EQ27" s="515"/>
      <c r="ER27" s="515"/>
      <c r="ES27" s="515"/>
      <c r="ET27" s="515"/>
      <c r="EU27" s="515"/>
      <c r="EV27" s="515"/>
      <c r="EW27" s="515"/>
      <c r="EX27" s="515"/>
      <c r="EY27" s="515"/>
      <c r="EZ27" s="515"/>
      <c r="FA27" s="515"/>
      <c r="FB27" s="515"/>
      <c r="FC27" s="515"/>
      <c r="FD27" s="515"/>
      <c r="FE27" s="515"/>
      <c r="FF27" s="515"/>
      <c r="FG27" s="515"/>
      <c r="FH27" s="515"/>
      <c r="FI27" s="515"/>
      <c r="FJ27" s="515"/>
      <c r="FK27" s="515"/>
      <c r="FL27" s="515"/>
      <c r="FM27" s="515"/>
      <c r="FN27" s="515"/>
      <c r="FO27" s="515"/>
      <c r="FP27" s="515"/>
      <c r="FQ27" s="515"/>
      <c r="FR27" s="515"/>
      <c r="FS27" s="515"/>
      <c r="FT27" s="515"/>
      <c r="FU27" s="515"/>
      <c r="FV27" s="515"/>
      <c r="FW27" s="515"/>
      <c r="FX27" s="515"/>
      <c r="FY27" s="515"/>
      <c r="FZ27" s="515"/>
      <c r="GA27" s="515"/>
      <c r="GB27" s="515"/>
      <c r="GC27" s="515"/>
    </row>
    <row r="28" spans="1:185" s="549" customFormat="1" ht="12.6" hidden="1" customHeight="1">
      <c r="A28" s="556">
        <v>1</v>
      </c>
      <c r="B28" s="557" t="s">
        <v>374</v>
      </c>
      <c r="C28" s="611"/>
      <c r="D28" s="559">
        <f t="shared" ref="D28:D55" si="19">SUM(C28:C28)</f>
        <v>0</v>
      </c>
      <c r="E28" s="560" t="s">
        <v>113</v>
      </c>
      <c r="F28" s="604">
        <f>'[3]Pagat databaze 2013-2014 (2)'!G77+'[3]Pagat databaze 2013-2014 (2)'!H77/2</f>
        <v>14000</v>
      </c>
      <c r="G28" s="563"/>
      <c r="H28" s="563">
        <f t="shared" ref="H28:H55" si="20">IF(G28=0,0,IF(G28&gt;25,F28*0.02*25,F28*0.02*G28))</f>
        <v>0</v>
      </c>
      <c r="I28" s="612">
        <v>61000</v>
      </c>
      <c r="J28" s="507">
        <f>(I28+H28+F28)*D28*'[3]Pagat databaze 2013-2014 (2)'!D$11/1000</f>
        <v>0</v>
      </c>
      <c r="K28" s="613"/>
      <c r="L28" s="565">
        <f>K28*D28/1000*'[3]Pagat databaze 2013-2014 (2)'!D$11</f>
        <v>0</v>
      </c>
      <c r="M28" s="613"/>
      <c r="N28" s="614">
        <f>M28*D28/1000*12</f>
        <v>0</v>
      </c>
      <c r="O28" s="615"/>
      <c r="P28" s="566">
        <f>O28*D28/1000*'[3]Pagat databaze 2013-2014 (2)'!$D$11</f>
        <v>0</v>
      </c>
      <c r="Q28" s="564"/>
      <c r="R28" s="566">
        <f>Q28*$D28/1000*'[3]Pagat databaze 2013-2014 (2)'!$D$11</f>
        <v>0</v>
      </c>
      <c r="S28" s="592">
        <f t="shared" ref="S28:S55" si="21">IF(D28=0,0,(F28+H28+I28)/174*2*0%)</f>
        <v>0</v>
      </c>
      <c r="T28" s="566">
        <f>S28*$D28/1000*'[3]Pagat databaze 2013-2014 (2)'!$D$11</f>
        <v>0</v>
      </c>
      <c r="U28" s="564"/>
      <c r="V28" s="566">
        <f>U28*$D28/1000*'[3]Pagat databaze 2013-2014 (2)'!$D$11</f>
        <v>0</v>
      </c>
      <c r="W28" s="566">
        <f t="shared" ref="W28:W55" si="22">L28+N28+P28+R28+T28+V28</f>
        <v>0</v>
      </c>
      <c r="X28" s="567">
        <f t="shared" ref="X28:X55" si="23" xml:space="preserve"> W28+J28</f>
        <v>0</v>
      </c>
      <c r="Y28" s="567">
        <f>X28*'[3]Pagat databaze 2013-2014 (2)'!D$10</f>
        <v>0</v>
      </c>
      <c r="Z28" s="568">
        <f>IF(D28=0,0,IF(X28/D28/'[3]Pagat databaze 2013-2014 (2)'!D$11*1000&gt;'[3]Pagat databaze 2013-2014 (2)'!D$8,'[3]Pagat databaze 2013-2014 (2)'!D$8*D28*'[3]Pagat databaze 2013-2014 (2)'!D$11/1000,X28))</f>
        <v>0</v>
      </c>
      <c r="AA28" s="568">
        <f>X28*16.7%</f>
        <v>0</v>
      </c>
      <c r="AB28" s="568">
        <f t="shared" ref="AB28:AB55" si="24">X28+Y28+AA28</f>
        <v>0</v>
      </c>
      <c r="AC28" s="569">
        <f t="shared" si="2"/>
        <v>0</v>
      </c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  <c r="BK28" s="515"/>
      <c r="BL28" s="515"/>
      <c r="BM28" s="515"/>
      <c r="BN28" s="515"/>
      <c r="BO28" s="515"/>
      <c r="BP28" s="515"/>
      <c r="BQ28" s="515"/>
      <c r="BR28" s="515"/>
      <c r="BS28" s="515"/>
      <c r="BT28" s="515"/>
      <c r="BU28" s="515"/>
      <c r="BV28" s="515"/>
      <c r="BW28" s="515"/>
      <c r="BX28" s="515"/>
      <c r="BY28" s="515"/>
      <c r="BZ28" s="515"/>
      <c r="CA28" s="515"/>
      <c r="CB28" s="515"/>
      <c r="CC28" s="515"/>
      <c r="CD28" s="515"/>
      <c r="CE28" s="515"/>
      <c r="CF28" s="515"/>
      <c r="CG28" s="515"/>
      <c r="CH28" s="515"/>
      <c r="CI28" s="515"/>
      <c r="CJ28" s="515"/>
      <c r="CK28" s="515"/>
      <c r="CL28" s="515"/>
      <c r="CM28" s="515"/>
      <c r="CN28" s="515"/>
      <c r="CO28" s="515"/>
      <c r="CP28" s="515"/>
      <c r="CQ28" s="515"/>
      <c r="CR28" s="515"/>
      <c r="CS28" s="515"/>
      <c r="CT28" s="515"/>
      <c r="CU28" s="515"/>
      <c r="CV28" s="515"/>
      <c r="CW28" s="515"/>
      <c r="CX28" s="515"/>
      <c r="CY28" s="515"/>
      <c r="CZ28" s="515"/>
      <c r="DA28" s="515"/>
      <c r="DB28" s="515"/>
      <c r="DC28" s="515"/>
      <c r="DD28" s="515"/>
      <c r="DE28" s="515"/>
      <c r="DF28" s="515"/>
      <c r="DG28" s="515"/>
      <c r="DH28" s="515"/>
      <c r="DI28" s="515"/>
      <c r="DJ28" s="515"/>
      <c r="DK28" s="515"/>
      <c r="DL28" s="515"/>
      <c r="DM28" s="515"/>
      <c r="DN28" s="515"/>
      <c r="DO28" s="515"/>
      <c r="DP28" s="515"/>
      <c r="DQ28" s="515"/>
      <c r="DR28" s="515"/>
      <c r="DS28" s="515"/>
      <c r="DT28" s="515"/>
      <c r="DU28" s="515"/>
      <c r="DV28" s="515"/>
      <c r="DW28" s="515"/>
      <c r="DX28" s="515"/>
      <c r="DY28" s="515"/>
      <c r="DZ28" s="515"/>
      <c r="EA28" s="515"/>
      <c r="EB28" s="515"/>
      <c r="EC28" s="515"/>
      <c r="ED28" s="515"/>
      <c r="EE28" s="515"/>
      <c r="EF28" s="515"/>
      <c r="EG28" s="515"/>
      <c r="EH28" s="515"/>
      <c r="EI28" s="515"/>
      <c r="EJ28" s="515"/>
      <c r="EK28" s="515"/>
      <c r="EL28" s="515"/>
      <c r="EM28" s="515"/>
      <c r="EN28" s="515"/>
      <c r="EO28" s="515"/>
      <c r="EP28" s="515"/>
      <c r="EQ28" s="515"/>
      <c r="ER28" s="515"/>
      <c r="ES28" s="515"/>
      <c r="ET28" s="515"/>
      <c r="EU28" s="515"/>
      <c r="EV28" s="515"/>
      <c r="EW28" s="515"/>
      <c r="EX28" s="515"/>
      <c r="EY28" s="515"/>
      <c r="EZ28" s="515"/>
      <c r="FA28" s="515"/>
      <c r="FB28" s="515"/>
      <c r="FC28" s="515"/>
      <c r="FD28" s="515"/>
      <c r="FE28" s="515"/>
      <c r="FF28" s="515"/>
      <c r="FG28" s="515"/>
      <c r="FH28" s="515"/>
      <c r="FI28" s="515"/>
      <c r="FJ28" s="515"/>
      <c r="FK28" s="515"/>
      <c r="FL28" s="515"/>
      <c r="FM28" s="515"/>
      <c r="FN28" s="515"/>
      <c r="FO28" s="515"/>
      <c r="FP28" s="515"/>
      <c r="FQ28" s="515"/>
      <c r="FR28" s="515"/>
      <c r="FS28" s="515"/>
      <c r="FT28" s="515"/>
      <c r="FU28" s="515"/>
      <c r="FV28" s="515"/>
      <c r="FW28" s="515"/>
      <c r="FX28" s="515"/>
      <c r="FY28" s="515"/>
      <c r="FZ28" s="515"/>
      <c r="GA28" s="515"/>
      <c r="GB28" s="515"/>
      <c r="GC28" s="515"/>
    </row>
    <row r="29" spans="1:185" s="549" customFormat="1" ht="12.6" hidden="1" customHeight="1">
      <c r="A29" s="570">
        <v>2</v>
      </c>
      <c r="B29" s="571" t="s">
        <v>375</v>
      </c>
      <c r="C29" s="611"/>
      <c r="D29" s="559">
        <f t="shared" si="19"/>
        <v>0</v>
      </c>
      <c r="E29" s="574" t="s">
        <v>114</v>
      </c>
      <c r="F29" s="604">
        <f>'[3]Pagat databaze 2013-2014 (2)'!G78+'[3]Pagat databaze 2013-2014 (2)'!H78/2</f>
        <v>14000</v>
      </c>
      <c r="G29" s="563"/>
      <c r="H29" s="576">
        <f t="shared" si="20"/>
        <v>0</v>
      </c>
      <c r="I29" s="616">
        <v>49000</v>
      </c>
      <c r="J29" s="508">
        <f>(I29+H29+F29)*D29*'[3]Pagat databaze 2013-2014 (2)'!D$11/1000</f>
        <v>0</v>
      </c>
      <c r="K29" s="617"/>
      <c r="L29" s="578">
        <f>K29*D29/1000*'[3]Pagat databaze 2013-2014 (2)'!D$11</f>
        <v>0</v>
      </c>
      <c r="M29" s="613"/>
      <c r="N29" s="578">
        <f>M29*D29/1000*'[3]Pagat databaze 2013-2014 (2)'!D$11</f>
        <v>0</v>
      </c>
      <c r="O29" s="618"/>
      <c r="P29" s="579">
        <f>O29*D29/1000*'[3]Pagat databaze 2013-2014 (2)'!$D$11</f>
        <v>0</v>
      </c>
      <c r="Q29" s="564"/>
      <c r="R29" s="579">
        <f>Q29*$D29/1000*'[3]Pagat databaze 2013-2014 (2)'!$D$11</f>
        <v>0</v>
      </c>
      <c r="S29" s="592">
        <f t="shared" si="21"/>
        <v>0</v>
      </c>
      <c r="T29" s="579">
        <f>S29*$D29/1000*'[3]Pagat databaze 2013-2014 (2)'!$D$11</f>
        <v>0</v>
      </c>
      <c r="U29" s="577"/>
      <c r="V29" s="579">
        <f>U29*$D29/1000*'[3]Pagat databaze 2013-2014 (2)'!$D$11</f>
        <v>0</v>
      </c>
      <c r="W29" s="579">
        <f t="shared" si="22"/>
        <v>0</v>
      </c>
      <c r="X29" s="580">
        <f t="shared" si="23"/>
        <v>0</v>
      </c>
      <c r="Y29" s="580">
        <f>X29*'[3]Pagat databaze 2013-2014 (2)'!D$10</f>
        <v>0</v>
      </c>
      <c r="Z29" s="581">
        <f>IF(D29=0,0,IF(X29/D29/'[3]Pagat databaze 2013-2014 (2)'!D$11*1000&gt;'[3]Pagat databaze 2013-2014 (2)'!D$8,'[3]Pagat databaze 2013-2014 (2)'!D$8*D29*'[3]Pagat databaze 2013-2014 (2)'!D$11/1000,X29))</f>
        <v>0</v>
      </c>
      <c r="AA29" s="568">
        <f>X29*16.7%</f>
        <v>0</v>
      </c>
      <c r="AB29" s="581">
        <f t="shared" si="24"/>
        <v>0</v>
      </c>
      <c r="AC29" s="582">
        <f t="shared" si="2"/>
        <v>0</v>
      </c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515"/>
      <c r="AW29" s="515"/>
      <c r="AX29" s="515"/>
      <c r="AY29" s="515"/>
      <c r="AZ29" s="515"/>
      <c r="BA29" s="515"/>
      <c r="BB29" s="515"/>
      <c r="BC29" s="515"/>
      <c r="BD29" s="515"/>
      <c r="BE29" s="515"/>
      <c r="BF29" s="515"/>
      <c r="BG29" s="515"/>
      <c r="BH29" s="515"/>
      <c r="BI29" s="515"/>
      <c r="BJ29" s="515"/>
      <c r="BK29" s="515"/>
      <c r="BL29" s="515"/>
      <c r="BM29" s="515"/>
      <c r="BN29" s="515"/>
      <c r="BO29" s="515"/>
      <c r="BP29" s="515"/>
      <c r="BQ29" s="515"/>
      <c r="BR29" s="515"/>
      <c r="BS29" s="515"/>
      <c r="BT29" s="515"/>
      <c r="BU29" s="515"/>
      <c r="BV29" s="515"/>
      <c r="BW29" s="515"/>
      <c r="BX29" s="515"/>
      <c r="BY29" s="515"/>
      <c r="BZ29" s="515"/>
      <c r="CA29" s="515"/>
      <c r="CB29" s="515"/>
      <c r="CC29" s="515"/>
      <c r="CD29" s="515"/>
      <c r="CE29" s="515"/>
      <c r="CF29" s="515"/>
      <c r="CG29" s="515"/>
      <c r="CH29" s="515"/>
      <c r="CI29" s="515"/>
      <c r="CJ29" s="515"/>
      <c r="CK29" s="515"/>
      <c r="CL29" s="515"/>
      <c r="CM29" s="515"/>
      <c r="CN29" s="515"/>
      <c r="CO29" s="515"/>
      <c r="CP29" s="515"/>
      <c r="CQ29" s="515"/>
      <c r="CR29" s="515"/>
      <c r="CS29" s="515"/>
      <c r="CT29" s="515"/>
      <c r="CU29" s="515"/>
      <c r="CV29" s="515"/>
      <c r="CW29" s="515"/>
      <c r="CX29" s="515"/>
      <c r="CY29" s="515"/>
      <c r="CZ29" s="515"/>
      <c r="DA29" s="515"/>
      <c r="DB29" s="515"/>
      <c r="DC29" s="515"/>
      <c r="DD29" s="515"/>
      <c r="DE29" s="515"/>
      <c r="DF29" s="515"/>
      <c r="DG29" s="515"/>
      <c r="DH29" s="515"/>
      <c r="DI29" s="515"/>
      <c r="DJ29" s="515"/>
      <c r="DK29" s="515"/>
      <c r="DL29" s="515"/>
      <c r="DM29" s="515"/>
      <c r="DN29" s="515"/>
      <c r="DO29" s="515"/>
      <c r="DP29" s="515"/>
      <c r="DQ29" s="515"/>
      <c r="DR29" s="515"/>
      <c r="DS29" s="515"/>
      <c r="DT29" s="515"/>
      <c r="DU29" s="515"/>
      <c r="DV29" s="515"/>
      <c r="DW29" s="515"/>
      <c r="DX29" s="515"/>
      <c r="DY29" s="515"/>
      <c r="DZ29" s="515"/>
      <c r="EA29" s="515"/>
      <c r="EB29" s="515"/>
      <c r="EC29" s="515"/>
      <c r="ED29" s="515"/>
      <c r="EE29" s="515"/>
      <c r="EF29" s="515"/>
      <c r="EG29" s="515"/>
      <c r="EH29" s="515"/>
      <c r="EI29" s="515"/>
      <c r="EJ29" s="515"/>
      <c r="EK29" s="515"/>
      <c r="EL29" s="515"/>
      <c r="EM29" s="515"/>
      <c r="EN29" s="515"/>
      <c r="EO29" s="515"/>
      <c r="EP29" s="515"/>
      <c r="EQ29" s="515"/>
      <c r="ER29" s="515"/>
      <c r="ES29" s="515"/>
      <c r="ET29" s="515"/>
      <c r="EU29" s="515"/>
      <c r="EV29" s="515"/>
      <c r="EW29" s="515"/>
      <c r="EX29" s="515"/>
      <c r="EY29" s="515"/>
      <c r="EZ29" s="515"/>
      <c r="FA29" s="515"/>
      <c r="FB29" s="515"/>
      <c r="FC29" s="515"/>
      <c r="FD29" s="515"/>
      <c r="FE29" s="515"/>
      <c r="FF29" s="515"/>
      <c r="FG29" s="515"/>
      <c r="FH29" s="515"/>
      <c r="FI29" s="515"/>
      <c r="FJ29" s="515"/>
      <c r="FK29" s="515"/>
      <c r="FL29" s="515"/>
      <c r="FM29" s="515"/>
      <c r="FN29" s="515"/>
      <c r="FO29" s="515"/>
      <c r="FP29" s="515"/>
      <c r="FQ29" s="515"/>
      <c r="FR29" s="515"/>
      <c r="FS29" s="515"/>
      <c r="FT29" s="515"/>
      <c r="FU29" s="515"/>
      <c r="FV29" s="515"/>
      <c r="FW29" s="515"/>
      <c r="FX29" s="515"/>
      <c r="FY29" s="515"/>
      <c r="FZ29" s="515"/>
      <c r="GA29" s="515"/>
      <c r="GB29" s="515"/>
      <c r="GC29" s="515"/>
    </row>
    <row r="30" spans="1:185" s="549" customFormat="1" ht="12.6" hidden="1" customHeight="1">
      <c r="A30" s="570">
        <v>3</v>
      </c>
      <c r="B30" s="571" t="s">
        <v>376</v>
      </c>
      <c r="C30" s="611"/>
      <c r="D30" s="559">
        <f t="shared" si="19"/>
        <v>0</v>
      </c>
      <c r="E30" s="574" t="s">
        <v>114</v>
      </c>
      <c r="F30" s="604">
        <f>'[3]Pagat databaze 2013-2014 (2)'!G78+'[3]Pagat databaze 2013-2014 (2)'!H78/2</f>
        <v>14000</v>
      </c>
      <c r="G30" s="563"/>
      <c r="H30" s="576">
        <f t="shared" si="20"/>
        <v>0</v>
      </c>
      <c r="I30" s="616">
        <v>49000</v>
      </c>
      <c r="J30" s="508">
        <f>(I30+H30+F30)*D30*'[3]Pagat databaze 2013-2014 (2)'!D$11/1000</f>
        <v>0</v>
      </c>
      <c r="K30" s="617"/>
      <c r="L30" s="578">
        <f>K30*D30/1000*'[3]Pagat databaze 2013-2014 (2)'!D$11</f>
        <v>0</v>
      </c>
      <c r="M30" s="613"/>
      <c r="N30" s="578">
        <f>M30*D30/1000*'[3]Pagat databaze 2013-2014 (2)'!D$11</f>
        <v>0</v>
      </c>
      <c r="O30" s="618"/>
      <c r="P30" s="579">
        <f>O30*D30/1000*'[3]Pagat databaze 2013-2014 (2)'!$D$11</f>
        <v>0</v>
      </c>
      <c r="Q30" s="564">
        <f>IF(D30=0,0,(F30+H30+I30)/174*2*125%)</f>
        <v>0</v>
      </c>
      <c r="R30" s="579">
        <f>Q30*$D30/1000*'[3]Pagat databaze 2013-2014 (2)'!$D$11</f>
        <v>0</v>
      </c>
      <c r="S30" s="592">
        <f t="shared" si="21"/>
        <v>0</v>
      </c>
      <c r="T30" s="579">
        <f>S30*$D30/1000*'[3]Pagat databaze 2013-2014 (2)'!$D$11</f>
        <v>0</v>
      </c>
      <c r="U30" s="577"/>
      <c r="V30" s="579">
        <f>U30*$D30/1000*'[3]Pagat databaze 2013-2014 (2)'!$D$11</f>
        <v>0</v>
      </c>
      <c r="W30" s="579">
        <f t="shared" si="22"/>
        <v>0</v>
      </c>
      <c r="X30" s="580">
        <f t="shared" si="23"/>
        <v>0</v>
      </c>
      <c r="Y30" s="580">
        <f>X30*'[3]Pagat databaze 2013-2014 (2)'!D$10</f>
        <v>0</v>
      </c>
      <c r="Z30" s="581">
        <f>IF(D30=0,0,IF(X30/D30/'[3]Pagat databaze 2013-2014 (2)'!D$11*1000&gt;'[3]Pagat databaze 2013-2014 (2)'!D$8,'[3]Pagat databaze 2013-2014 (2)'!D$8*D30*'[3]Pagat databaze 2013-2014 (2)'!D$11/1000,X30))</f>
        <v>0</v>
      </c>
      <c r="AA30" s="568">
        <f>X30*16.7%</f>
        <v>0</v>
      </c>
      <c r="AB30" s="581">
        <f t="shared" si="24"/>
        <v>0</v>
      </c>
      <c r="AC30" s="582">
        <f t="shared" si="2"/>
        <v>0</v>
      </c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5"/>
      <c r="AV30" s="515"/>
      <c r="AW30" s="515"/>
      <c r="AX30" s="515"/>
      <c r="AY30" s="515"/>
      <c r="AZ30" s="515"/>
      <c r="BA30" s="515"/>
      <c r="BB30" s="515"/>
      <c r="BC30" s="515"/>
      <c r="BD30" s="515"/>
      <c r="BE30" s="515"/>
      <c r="BF30" s="515"/>
      <c r="BG30" s="515"/>
      <c r="BH30" s="515"/>
      <c r="BI30" s="515"/>
      <c r="BJ30" s="515"/>
      <c r="BK30" s="515"/>
      <c r="BL30" s="515"/>
      <c r="BM30" s="515"/>
      <c r="BN30" s="515"/>
      <c r="BO30" s="515"/>
      <c r="BP30" s="515"/>
      <c r="BQ30" s="515"/>
      <c r="BR30" s="515"/>
      <c r="BS30" s="515"/>
      <c r="BT30" s="515"/>
      <c r="BU30" s="515"/>
      <c r="BV30" s="515"/>
      <c r="BW30" s="515"/>
      <c r="BX30" s="515"/>
      <c r="BY30" s="515"/>
      <c r="BZ30" s="515"/>
      <c r="CA30" s="515"/>
      <c r="CB30" s="515"/>
      <c r="CC30" s="515"/>
      <c r="CD30" s="515"/>
      <c r="CE30" s="515"/>
      <c r="CF30" s="515"/>
      <c r="CG30" s="515"/>
      <c r="CH30" s="515"/>
      <c r="CI30" s="515"/>
      <c r="CJ30" s="515"/>
      <c r="CK30" s="515"/>
      <c r="CL30" s="515"/>
      <c r="CM30" s="515"/>
      <c r="CN30" s="515"/>
      <c r="CO30" s="515"/>
      <c r="CP30" s="515"/>
      <c r="CQ30" s="515"/>
      <c r="CR30" s="515"/>
      <c r="CS30" s="515"/>
      <c r="CT30" s="515"/>
      <c r="CU30" s="515"/>
      <c r="CV30" s="515"/>
      <c r="CW30" s="515"/>
      <c r="CX30" s="515"/>
      <c r="CY30" s="515"/>
      <c r="CZ30" s="515"/>
      <c r="DA30" s="515"/>
      <c r="DB30" s="515"/>
      <c r="DC30" s="515"/>
      <c r="DD30" s="515"/>
      <c r="DE30" s="515"/>
      <c r="DF30" s="515"/>
      <c r="DG30" s="515"/>
      <c r="DH30" s="515"/>
      <c r="DI30" s="515"/>
      <c r="DJ30" s="515"/>
      <c r="DK30" s="515"/>
      <c r="DL30" s="515"/>
      <c r="DM30" s="515"/>
      <c r="DN30" s="515"/>
      <c r="DO30" s="515"/>
      <c r="DP30" s="515"/>
      <c r="DQ30" s="515"/>
      <c r="DR30" s="515"/>
      <c r="DS30" s="515"/>
      <c r="DT30" s="515"/>
      <c r="DU30" s="515"/>
      <c r="DV30" s="515"/>
      <c r="DW30" s="515"/>
      <c r="DX30" s="515"/>
      <c r="DY30" s="515"/>
      <c r="DZ30" s="515"/>
      <c r="EA30" s="515"/>
      <c r="EB30" s="515"/>
      <c r="EC30" s="515"/>
      <c r="ED30" s="515"/>
      <c r="EE30" s="515"/>
      <c r="EF30" s="515"/>
      <c r="EG30" s="515"/>
      <c r="EH30" s="515"/>
      <c r="EI30" s="515"/>
      <c r="EJ30" s="515"/>
      <c r="EK30" s="515"/>
      <c r="EL30" s="515"/>
      <c r="EM30" s="515"/>
      <c r="EN30" s="515"/>
      <c r="EO30" s="515"/>
      <c r="EP30" s="515"/>
      <c r="EQ30" s="515"/>
      <c r="ER30" s="515"/>
      <c r="ES30" s="515"/>
      <c r="ET30" s="515"/>
      <c r="EU30" s="515"/>
      <c r="EV30" s="515"/>
      <c r="EW30" s="515"/>
      <c r="EX30" s="515"/>
      <c r="EY30" s="515"/>
      <c r="EZ30" s="515"/>
      <c r="FA30" s="515"/>
      <c r="FB30" s="515"/>
      <c r="FC30" s="515"/>
      <c r="FD30" s="515"/>
      <c r="FE30" s="515"/>
      <c r="FF30" s="515"/>
      <c r="FG30" s="515"/>
      <c r="FH30" s="515"/>
      <c r="FI30" s="515"/>
      <c r="FJ30" s="515"/>
      <c r="FK30" s="515"/>
      <c r="FL30" s="515"/>
      <c r="FM30" s="515"/>
      <c r="FN30" s="515"/>
      <c r="FO30" s="515"/>
      <c r="FP30" s="515"/>
      <c r="FQ30" s="515"/>
      <c r="FR30" s="515"/>
      <c r="FS30" s="515"/>
      <c r="FT30" s="515"/>
      <c r="FU30" s="515"/>
      <c r="FV30" s="515"/>
      <c r="FW30" s="515"/>
      <c r="FX30" s="515"/>
      <c r="FY30" s="515"/>
      <c r="FZ30" s="515"/>
      <c r="GA30" s="515"/>
      <c r="GB30" s="515"/>
      <c r="GC30" s="515"/>
    </row>
    <row r="31" spans="1:185" s="549" customFormat="1" ht="12.6" hidden="1" customHeight="1">
      <c r="A31" s="570">
        <v>4</v>
      </c>
      <c r="B31" s="571" t="s">
        <v>377</v>
      </c>
      <c r="C31" s="611"/>
      <c r="D31" s="559">
        <f t="shared" si="19"/>
        <v>0</v>
      </c>
      <c r="E31" s="574" t="s">
        <v>372</v>
      </c>
      <c r="F31" s="604">
        <f>'[3]Pagat databaze 2013-2014 (2)'!G79+'[3]Pagat databaze 2013-2014 (2)'!H79/2</f>
        <v>14000</v>
      </c>
      <c r="G31" s="563"/>
      <c r="H31" s="576">
        <f t="shared" si="20"/>
        <v>0</v>
      </c>
      <c r="I31" s="616">
        <v>38000</v>
      </c>
      <c r="J31" s="508">
        <f>(I31+H31+F31)*D31*'[3]Pagat databaze 2013-2014 (2)'!D$11/1000</f>
        <v>0</v>
      </c>
      <c r="K31" s="617"/>
      <c r="L31" s="578">
        <f>K31*D31/1000*'[3]Pagat databaze 2013-2014 (2)'!D$11</f>
        <v>0</v>
      </c>
      <c r="M31" s="613"/>
      <c r="N31" s="578">
        <f>M31*D31/1000*'[3]Pagat databaze 2013-2014 (2)'!D$11</f>
        <v>0</v>
      </c>
      <c r="O31" s="618"/>
      <c r="P31" s="579">
        <f>O31*D31/1000*'[3]Pagat databaze 2013-2014 (2)'!$D$11</f>
        <v>0</v>
      </c>
      <c r="Q31" s="564">
        <f>IF(D31=0,0,(F31+H31+I31)/174*2*125%)</f>
        <v>0</v>
      </c>
      <c r="R31" s="579">
        <f>Q31*$D31/1000*'[3]Pagat databaze 2013-2014 (2)'!$D$11</f>
        <v>0</v>
      </c>
      <c r="S31" s="592">
        <f t="shared" si="21"/>
        <v>0</v>
      </c>
      <c r="T31" s="579">
        <f>S31*$D31/1000*'[3]Pagat databaze 2013-2014 (2)'!$D$11</f>
        <v>0</v>
      </c>
      <c r="U31" s="577"/>
      <c r="V31" s="579">
        <f>U31*$D31/1000*'[3]Pagat databaze 2013-2014 (2)'!$D$11</f>
        <v>0</v>
      </c>
      <c r="W31" s="579">
        <f t="shared" si="22"/>
        <v>0</v>
      </c>
      <c r="X31" s="580">
        <f t="shared" si="23"/>
        <v>0</v>
      </c>
      <c r="Y31" s="580">
        <f>X31*'[3]Pagat databaze 2013-2014 (2)'!D$10</f>
        <v>0</v>
      </c>
      <c r="Z31" s="581">
        <f>IF(D31=0,0,IF(X31/D31/'[3]Pagat databaze 2013-2014 (2)'!D$11*1000&gt;'[3]Pagat databaze 2013-2014 (2)'!D$8,'[3]Pagat databaze 2013-2014 (2)'!D$8*D31*'[3]Pagat databaze 2013-2014 (2)'!D$11/1000,X31))</f>
        <v>0</v>
      </c>
      <c r="AA31" s="568">
        <f>X31*16.7%</f>
        <v>0</v>
      </c>
      <c r="AB31" s="581">
        <f t="shared" si="24"/>
        <v>0</v>
      </c>
      <c r="AC31" s="582">
        <f t="shared" si="2"/>
        <v>0</v>
      </c>
      <c r="AD31" s="515"/>
      <c r="AE31" s="515"/>
      <c r="AF31" s="515"/>
      <c r="AG31" s="515"/>
      <c r="AH31" s="515"/>
      <c r="AI31" s="515"/>
      <c r="AJ31" s="515"/>
      <c r="AK31" s="515"/>
      <c r="AL31" s="515"/>
      <c r="AM31" s="515"/>
      <c r="AN31" s="515"/>
      <c r="AO31" s="515"/>
      <c r="AP31" s="515"/>
      <c r="AQ31" s="515"/>
      <c r="AR31" s="515"/>
      <c r="AS31" s="515"/>
      <c r="AT31" s="515"/>
      <c r="AU31" s="515"/>
      <c r="AV31" s="515"/>
      <c r="AW31" s="515"/>
      <c r="AX31" s="515"/>
      <c r="AY31" s="515"/>
      <c r="AZ31" s="515"/>
      <c r="BA31" s="515"/>
      <c r="BB31" s="515"/>
      <c r="BC31" s="515"/>
      <c r="BD31" s="515"/>
      <c r="BE31" s="515"/>
      <c r="BF31" s="515"/>
      <c r="BG31" s="515"/>
      <c r="BH31" s="515"/>
      <c r="BI31" s="515"/>
      <c r="BJ31" s="515"/>
      <c r="BK31" s="515"/>
      <c r="BL31" s="515"/>
      <c r="BM31" s="515"/>
      <c r="BN31" s="515"/>
      <c r="BO31" s="515"/>
      <c r="BP31" s="515"/>
      <c r="BQ31" s="515"/>
      <c r="BR31" s="515"/>
      <c r="BS31" s="515"/>
      <c r="BT31" s="515"/>
      <c r="BU31" s="515"/>
      <c r="BV31" s="515"/>
      <c r="BW31" s="515"/>
      <c r="BX31" s="515"/>
      <c r="BY31" s="515"/>
      <c r="BZ31" s="515"/>
      <c r="CA31" s="515"/>
      <c r="CB31" s="515"/>
      <c r="CC31" s="515"/>
      <c r="CD31" s="515"/>
      <c r="CE31" s="515"/>
      <c r="CF31" s="515"/>
      <c r="CG31" s="515"/>
      <c r="CH31" s="515"/>
      <c r="CI31" s="515"/>
      <c r="CJ31" s="515"/>
      <c r="CK31" s="515"/>
      <c r="CL31" s="515"/>
      <c r="CM31" s="515"/>
      <c r="CN31" s="515"/>
      <c r="CO31" s="515"/>
      <c r="CP31" s="515"/>
      <c r="CQ31" s="515"/>
      <c r="CR31" s="515"/>
      <c r="CS31" s="515"/>
      <c r="CT31" s="515"/>
      <c r="CU31" s="515"/>
      <c r="CV31" s="515"/>
      <c r="CW31" s="515"/>
      <c r="CX31" s="515"/>
      <c r="CY31" s="515"/>
      <c r="CZ31" s="515"/>
      <c r="DA31" s="515"/>
      <c r="DB31" s="515"/>
      <c r="DC31" s="515"/>
      <c r="DD31" s="515"/>
      <c r="DE31" s="515"/>
      <c r="DF31" s="515"/>
      <c r="DG31" s="515"/>
      <c r="DH31" s="515"/>
      <c r="DI31" s="515"/>
      <c r="DJ31" s="515"/>
      <c r="DK31" s="515"/>
      <c r="DL31" s="515"/>
      <c r="DM31" s="515"/>
      <c r="DN31" s="515"/>
      <c r="DO31" s="515"/>
      <c r="DP31" s="515"/>
      <c r="DQ31" s="515"/>
      <c r="DR31" s="515"/>
      <c r="DS31" s="515"/>
      <c r="DT31" s="515"/>
      <c r="DU31" s="515"/>
      <c r="DV31" s="515"/>
      <c r="DW31" s="515"/>
      <c r="DX31" s="515"/>
      <c r="DY31" s="515"/>
      <c r="DZ31" s="515"/>
      <c r="EA31" s="515"/>
      <c r="EB31" s="515"/>
      <c r="EC31" s="515"/>
      <c r="ED31" s="515"/>
      <c r="EE31" s="515"/>
      <c r="EF31" s="515"/>
      <c r="EG31" s="515"/>
      <c r="EH31" s="515"/>
      <c r="EI31" s="515"/>
      <c r="EJ31" s="515"/>
      <c r="EK31" s="515"/>
      <c r="EL31" s="515"/>
      <c r="EM31" s="515"/>
      <c r="EN31" s="515"/>
      <c r="EO31" s="515"/>
      <c r="EP31" s="515"/>
      <c r="EQ31" s="515"/>
      <c r="ER31" s="515"/>
      <c r="ES31" s="515"/>
      <c r="ET31" s="515"/>
      <c r="EU31" s="515"/>
      <c r="EV31" s="515"/>
      <c r="EW31" s="515"/>
      <c r="EX31" s="515"/>
      <c r="EY31" s="515"/>
      <c r="EZ31" s="515"/>
      <c r="FA31" s="515"/>
      <c r="FB31" s="515"/>
      <c r="FC31" s="515"/>
      <c r="FD31" s="515"/>
      <c r="FE31" s="515"/>
      <c r="FF31" s="515"/>
      <c r="FG31" s="515"/>
      <c r="FH31" s="515"/>
      <c r="FI31" s="515"/>
      <c r="FJ31" s="515"/>
      <c r="FK31" s="515"/>
      <c r="FL31" s="515"/>
      <c r="FM31" s="515"/>
      <c r="FN31" s="515"/>
      <c r="FO31" s="515"/>
      <c r="FP31" s="515"/>
      <c r="FQ31" s="515"/>
      <c r="FR31" s="515"/>
      <c r="FS31" s="515"/>
      <c r="FT31" s="515"/>
      <c r="FU31" s="515"/>
      <c r="FV31" s="515"/>
      <c r="FW31" s="515"/>
      <c r="FX31" s="515"/>
      <c r="FY31" s="515"/>
      <c r="FZ31" s="515"/>
      <c r="GA31" s="515"/>
      <c r="GB31" s="515"/>
      <c r="GC31" s="515"/>
    </row>
    <row r="32" spans="1:185" s="549" customFormat="1" ht="12.6" hidden="1" customHeight="1">
      <c r="A32" s="570">
        <v>5</v>
      </c>
      <c r="B32" s="571" t="s">
        <v>378</v>
      </c>
      <c r="C32" s="611"/>
      <c r="D32" s="559">
        <f t="shared" si="19"/>
        <v>0</v>
      </c>
      <c r="E32" s="574" t="s">
        <v>372</v>
      </c>
      <c r="F32" s="604">
        <f>'[3]Pagat databaze 2013-2014 (2)'!G79+'[3]Pagat databaze 2013-2014 (2)'!H79/2</f>
        <v>14000</v>
      </c>
      <c r="G32" s="563"/>
      <c r="H32" s="576">
        <f t="shared" si="20"/>
        <v>0</v>
      </c>
      <c r="I32" s="616">
        <v>38000</v>
      </c>
      <c r="J32" s="508">
        <f>(I32+H32+F32)*D32*'[3]Pagat databaze 2013-2014 (2)'!D$11/1000</f>
        <v>0</v>
      </c>
      <c r="K32" s="617">
        <v>0</v>
      </c>
      <c r="L32" s="578">
        <f>K32*D32/1000*'[3]Pagat databaze 2013-2014 (2)'!D$11</f>
        <v>0</v>
      </c>
      <c r="M32" s="617">
        <v>0</v>
      </c>
      <c r="N32" s="578">
        <f>M32*D32/1000*'[3]Pagat databaze 2013-2014 (2)'!D$11</f>
        <v>0</v>
      </c>
      <c r="O32" s="618"/>
      <c r="P32" s="579">
        <f>O32*D32/1000*'[3]Pagat databaze 2013-2014 (2)'!$D$11</f>
        <v>0</v>
      </c>
      <c r="Q32" s="564">
        <f>IF(D32=0,0,(F32+H32+I32)/174*2*125%)</f>
        <v>0</v>
      </c>
      <c r="R32" s="579">
        <f>Q32*$D32/1000*'[3]Pagat databaze 2013-2014 (2)'!$D$11</f>
        <v>0</v>
      </c>
      <c r="S32" s="592">
        <f t="shared" si="21"/>
        <v>0</v>
      </c>
      <c r="T32" s="579">
        <f>S32*$D32/1000*'[3]Pagat databaze 2013-2014 (2)'!$D$11</f>
        <v>0</v>
      </c>
      <c r="U32" s="577"/>
      <c r="V32" s="579">
        <f>U32*$D32/1000*'[3]Pagat databaze 2013-2014 (2)'!$D$11</f>
        <v>0</v>
      </c>
      <c r="W32" s="579">
        <f t="shared" si="22"/>
        <v>0</v>
      </c>
      <c r="X32" s="580">
        <f t="shared" si="23"/>
        <v>0</v>
      </c>
      <c r="Y32" s="580">
        <f>X32*'[3]Pagat databaze 2013-2014 (2)'!D$10</f>
        <v>0</v>
      </c>
      <c r="Z32" s="581">
        <f>IF(D32=0,0,IF(X32/D32/'[3]Pagat databaze 2013-2014 (2)'!D$11*1000&gt;'[3]Pagat databaze 2013-2014 (2)'!D$8,'[3]Pagat databaze 2013-2014 (2)'!D$8*D32*'[3]Pagat databaze 2013-2014 (2)'!D$11/1000,X32))</f>
        <v>0</v>
      </c>
      <c r="AA32" s="568">
        <f t="shared" ref="AA32:AA55" si="25">X32*16.7%</f>
        <v>0</v>
      </c>
      <c r="AB32" s="581">
        <f t="shared" si="24"/>
        <v>0</v>
      </c>
      <c r="AC32" s="582">
        <f t="shared" si="2"/>
        <v>0</v>
      </c>
      <c r="AD32" s="515"/>
      <c r="AE32" s="515"/>
      <c r="AF32" s="515"/>
      <c r="AG32" s="515"/>
      <c r="AH32" s="515"/>
      <c r="AI32" s="515"/>
      <c r="AJ32" s="515"/>
      <c r="AK32" s="515"/>
      <c r="AL32" s="515"/>
      <c r="AM32" s="515"/>
      <c r="AN32" s="515"/>
      <c r="AO32" s="515"/>
      <c r="AP32" s="515"/>
      <c r="AQ32" s="515"/>
      <c r="AR32" s="515"/>
      <c r="AS32" s="515"/>
      <c r="AT32" s="515"/>
      <c r="AU32" s="515"/>
      <c r="AV32" s="515"/>
      <c r="AW32" s="515"/>
      <c r="AX32" s="515"/>
      <c r="AY32" s="515"/>
      <c r="AZ32" s="515"/>
      <c r="BA32" s="515"/>
      <c r="BB32" s="515"/>
      <c r="BC32" s="515"/>
      <c r="BD32" s="515"/>
      <c r="BE32" s="515"/>
      <c r="BF32" s="515"/>
      <c r="BG32" s="515"/>
      <c r="BH32" s="515"/>
      <c r="BI32" s="515"/>
      <c r="BJ32" s="515"/>
      <c r="BK32" s="515"/>
      <c r="BL32" s="515"/>
      <c r="BM32" s="515"/>
      <c r="BN32" s="515"/>
      <c r="BO32" s="515"/>
      <c r="BP32" s="515"/>
      <c r="BQ32" s="515"/>
      <c r="BR32" s="515"/>
      <c r="BS32" s="515"/>
      <c r="BT32" s="515"/>
      <c r="BU32" s="515"/>
      <c r="BV32" s="515"/>
      <c r="BW32" s="515"/>
      <c r="BX32" s="515"/>
      <c r="BY32" s="515"/>
      <c r="BZ32" s="515"/>
      <c r="CA32" s="515"/>
      <c r="CB32" s="515"/>
      <c r="CC32" s="515"/>
      <c r="CD32" s="515"/>
      <c r="CE32" s="515"/>
      <c r="CF32" s="515"/>
      <c r="CG32" s="515"/>
      <c r="CH32" s="515"/>
      <c r="CI32" s="515"/>
      <c r="CJ32" s="515"/>
      <c r="CK32" s="515"/>
      <c r="CL32" s="515"/>
      <c r="CM32" s="515"/>
      <c r="CN32" s="515"/>
      <c r="CO32" s="515"/>
      <c r="CP32" s="515"/>
      <c r="CQ32" s="515"/>
      <c r="CR32" s="515"/>
      <c r="CS32" s="515"/>
      <c r="CT32" s="515"/>
      <c r="CU32" s="515"/>
      <c r="CV32" s="515"/>
      <c r="CW32" s="515"/>
      <c r="CX32" s="515"/>
      <c r="CY32" s="515"/>
      <c r="CZ32" s="515"/>
      <c r="DA32" s="515"/>
      <c r="DB32" s="515"/>
      <c r="DC32" s="515"/>
      <c r="DD32" s="515"/>
      <c r="DE32" s="515"/>
      <c r="DF32" s="515"/>
      <c r="DG32" s="515"/>
      <c r="DH32" s="515"/>
      <c r="DI32" s="515"/>
      <c r="DJ32" s="515"/>
      <c r="DK32" s="515"/>
      <c r="DL32" s="515"/>
      <c r="DM32" s="515"/>
      <c r="DN32" s="515"/>
      <c r="DO32" s="515"/>
      <c r="DP32" s="515"/>
      <c r="DQ32" s="515"/>
      <c r="DR32" s="515"/>
      <c r="DS32" s="515"/>
      <c r="DT32" s="515"/>
      <c r="DU32" s="515"/>
      <c r="DV32" s="515"/>
      <c r="DW32" s="515"/>
      <c r="DX32" s="515"/>
      <c r="DY32" s="515"/>
      <c r="DZ32" s="515"/>
      <c r="EA32" s="515"/>
      <c r="EB32" s="515"/>
      <c r="EC32" s="515"/>
      <c r="ED32" s="515"/>
      <c r="EE32" s="515"/>
      <c r="EF32" s="515"/>
      <c r="EG32" s="515"/>
      <c r="EH32" s="515"/>
      <c r="EI32" s="515"/>
      <c r="EJ32" s="515"/>
      <c r="EK32" s="515"/>
      <c r="EL32" s="515"/>
      <c r="EM32" s="515"/>
      <c r="EN32" s="515"/>
      <c r="EO32" s="515"/>
      <c r="EP32" s="515"/>
      <c r="EQ32" s="515"/>
      <c r="ER32" s="515"/>
      <c r="ES32" s="515"/>
      <c r="ET32" s="515"/>
      <c r="EU32" s="515"/>
      <c r="EV32" s="515"/>
      <c r="EW32" s="515"/>
      <c r="EX32" s="515"/>
      <c r="EY32" s="515"/>
      <c r="EZ32" s="515"/>
      <c r="FA32" s="515"/>
      <c r="FB32" s="515"/>
      <c r="FC32" s="515"/>
      <c r="FD32" s="515"/>
      <c r="FE32" s="515"/>
      <c r="FF32" s="515"/>
      <c r="FG32" s="515"/>
      <c r="FH32" s="515"/>
      <c r="FI32" s="515"/>
      <c r="FJ32" s="515"/>
      <c r="FK32" s="515"/>
      <c r="FL32" s="515"/>
      <c r="FM32" s="515"/>
      <c r="FN32" s="515"/>
      <c r="FO32" s="515"/>
      <c r="FP32" s="515"/>
      <c r="FQ32" s="515"/>
      <c r="FR32" s="515"/>
      <c r="FS32" s="515"/>
      <c r="FT32" s="515"/>
      <c r="FU32" s="515"/>
      <c r="FV32" s="515"/>
      <c r="FW32" s="515"/>
      <c r="FX32" s="515"/>
      <c r="FY32" s="515"/>
      <c r="FZ32" s="515"/>
      <c r="GA32" s="515"/>
      <c r="GB32" s="515"/>
      <c r="GC32" s="515"/>
    </row>
    <row r="33" spans="1:185" s="549" customFormat="1" ht="12.6" hidden="1" customHeight="1">
      <c r="A33" s="570">
        <v>6</v>
      </c>
      <c r="B33" s="571" t="s">
        <v>379</v>
      </c>
      <c r="C33" s="619"/>
      <c r="D33" s="559">
        <f t="shared" si="19"/>
        <v>0</v>
      </c>
      <c r="E33" s="574" t="s">
        <v>380</v>
      </c>
      <c r="F33" s="604">
        <f>'[3]Pagat databaze 2013-2014 (2)'!G80+'[3]Pagat databaze 2013-2014 (2)'!H80/2</f>
        <v>14000</v>
      </c>
      <c r="G33" s="563"/>
      <c r="H33" s="576">
        <f t="shared" si="20"/>
        <v>0</v>
      </c>
      <c r="I33" s="616">
        <v>29500</v>
      </c>
      <c r="J33" s="508">
        <f>(I33+H33+F33)*D33*'[3]Pagat databaze 2013-2014 (2)'!D$11/1000</f>
        <v>0</v>
      </c>
      <c r="K33" s="617">
        <v>0</v>
      </c>
      <c r="L33" s="578">
        <f>K33*D33/1000*'[3]Pagat databaze 2013-2014 (2)'!D$11</f>
        <v>0</v>
      </c>
      <c r="M33" s="617">
        <v>0</v>
      </c>
      <c r="N33" s="578">
        <f>M33*D33/1000*'[3]Pagat databaze 2013-2014 (2)'!D$11</f>
        <v>0</v>
      </c>
      <c r="O33" s="618"/>
      <c r="P33" s="579">
        <f>O33*D33/1000*'[3]Pagat databaze 2013-2014 (2)'!$D$11</f>
        <v>0</v>
      </c>
      <c r="Q33" s="564">
        <f>IF(D33=0,0,(F33+H33+I33)/174*2*125%)</f>
        <v>0</v>
      </c>
      <c r="R33" s="579">
        <f>Q33*$D33/1000*'[3]Pagat databaze 2013-2014 (2)'!$D$11</f>
        <v>0</v>
      </c>
      <c r="S33" s="592">
        <f t="shared" si="21"/>
        <v>0</v>
      </c>
      <c r="T33" s="579">
        <f>S33*$D33/1000*'[3]Pagat databaze 2013-2014 (2)'!$D$11</f>
        <v>0</v>
      </c>
      <c r="U33" s="577"/>
      <c r="V33" s="579">
        <f>U33*$D33/1000*'[3]Pagat databaze 2013-2014 (2)'!$D$11</f>
        <v>0</v>
      </c>
      <c r="W33" s="579">
        <f t="shared" si="22"/>
        <v>0</v>
      </c>
      <c r="X33" s="580">
        <f t="shared" si="23"/>
        <v>0</v>
      </c>
      <c r="Y33" s="580">
        <f>X33*'[3]Pagat databaze 2013-2014 (2)'!D$10</f>
        <v>0</v>
      </c>
      <c r="Z33" s="581">
        <f>IF(D33=0,0,IF(X33/D33/'[3]Pagat databaze 2013-2014 (2)'!D$11*1000&gt;'[3]Pagat databaze 2013-2014 (2)'!D$8,'[3]Pagat databaze 2013-2014 (2)'!D$8*D33*'[3]Pagat databaze 2013-2014 (2)'!D$11/1000,X33))</f>
        <v>0</v>
      </c>
      <c r="AA33" s="568">
        <f t="shared" si="25"/>
        <v>0</v>
      </c>
      <c r="AB33" s="581">
        <f t="shared" si="24"/>
        <v>0</v>
      </c>
      <c r="AC33" s="582">
        <f t="shared" si="2"/>
        <v>0</v>
      </c>
      <c r="AD33" s="515"/>
      <c r="AE33" s="515"/>
      <c r="AF33" s="515"/>
      <c r="AG33" s="515"/>
      <c r="AH33" s="515"/>
      <c r="AI33" s="515"/>
      <c r="AJ33" s="515"/>
      <c r="AK33" s="515"/>
      <c r="AL33" s="515"/>
      <c r="AM33" s="515"/>
      <c r="AN33" s="515"/>
      <c r="AO33" s="515"/>
      <c r="AP33" s="515"/>
      <c r="AQ33" s="515"/>
      <c r="AR33" s="515"/>
      <c r="AS33" s="515"/>
      <c r="AT33" s="515"/>
      <c r="AU33" s="515"/>
      <c r="AV33" s="515"/>
      <c r="AW33" s="515"/>
      <c r="AX33" s="515"/>
      <c r="AY33" s="515"/>
      <c r="AZ33" s="515"/>
      <c r="BA33" s="515"/>
      <c r="BB33" s="515"/>
      <c r="BC33" s="515"/>
      <c r="BD33" s="515"/>
      <c r="BE33" s="515"/>
      <c r="BF33" s="515"/>
      <c r="BG33" s="515"/>
      <c r="BH33" s="515"/>
      <c r="BI33" s="515"/>
      <c r="BJ33" s="515"/>
      <c r="BK33" s="515"/>
      <c r="BL33" s="515"/>
      <c r="BM33" s="515"/>
      <c r="BN33" s="515"/>
      <c r="BO33" s="515"/>
      <c r="BP33" s="515"/>
      <c r="BQ33" s="515"/>
      <c r="BR33" s="515"/>
      <c r="BS33" s="515"/>
      <c r="BT33" s="515"/>
      <c r="BU33" s="515"/>
      <c r="BV33" s="515"/>
      <c r="BW33" s="515"/>
      <c r="BX33" s="515"/>
      <c r="BY33" s="515"/>
      <c r="BZ33" s="515"/>
      <c r="CA33" s="515"/>
      <c r="CB33" s="515"/>
      <c r="CC33" s="515"/>
      <c r="CD33" s="515"/>
      <c r="CE33" s="515"/>
      <c r="CF33" s="515"/>
      <c r="CG33" s="515"/>
      <c r="CH33" s="515"/>
      <c r="CI33" s="515"/>
      <c r="CJ33" s="515"/>
      <c r="CK33" s="515"/>
      <c r="CL33" s="515"/>
      <c r="CM33" s="515"/>
      <c r="CN33" s="515"/>
      <c r="CO33" s="515"/>
      <c r="CP33" s="515"/>
      <c r="CQ33" s="515"/>
      <c r="CR33" s="515"/>
      <c r="CS33" s="515"/>
      <c r="CT33" s="515"/>
      <c r="CU33" s="515"/>
      <c r="CV33" s="515"/>
      <c r="CW33" s="515"/>
      <c r="CX33" s="515"/>
      <c r="CY33" s="515"/>
      <c r="CZ33" s="515"/>
      <c r="DA33" s="515"/>
      <c r="DB33" s="515"/>
      <c r="DC33" s="515"/>
      <c r="DD33" s="515"/>
      <c r="DE33" s="515"/>
      <c r="DF33" s="515"/>
      <c r="DG33" s="515"/>
      <c r="DH33" s="515"/>
      <c r="DI33" s="515"/>
      <c r="DJ33" s="515"/>
      <c r="DK33" s="515"/>
      <c r="DL33" s="515"/>
      <c r="DM33" s="515"/>
      <c r="DN33" s="515"/>
      <c r="DO33" s="515"/>
      <c r="DP33" s="515"/>
      <c r="DQ33" s="515"/>
      <c r="DR33" s="515"/>
      <c r="DS33" s="515"/>
      <c r="DT33" s="515"/>
      <c r="DU33" s="515"/>
      <c r="DV33" s="515"/>
      <c r="DW33" s="515"/>
      <c r="DX33" s="515"/>
      <c r="DY33" s="515"/>
      <c r="DZ33" s="515"/>
      <c r="EA33" s="515"/>
      <c r="EB33" s="515"/>
      <c r="EC33" s="515"/>
      <c r="ED33" s="515"/>
      <c r="EE33" s="515"/>
      <c r="EF33" s="515"/>
      <c r="EG33" s="515"/>
      <c r="EH33" s="515"/>
      <c r="EI33" s="515"/>
      <c r="EJ33" s="515"/>
      <c r="EK33" s="515"/>
      <c r="EL33" s="515"/>
      <c r="EM33" s="515"/>
      <c r="EN33" s="515"/>
      <c r="EO33" s="515"/>
      <c r="EP33" s="515"/>
      <c r="EQ33" s="515"/>
      <c r="ER33" s="515"/>
      <c r="ES33" s="515"/>
      <c r="ET33" s="515"/>
      <c r="EU33" s="515"/>
      <c r="EV33" s="515"/>
      <c r="EW33" s="515"/>
      <c r="EX33" s="515"/>
      <c r="EY33" s="515"/>
      <c r="EZ33" s="515"/>
      <c r="FA33" s="515"/>
      <c r="FB33" s="515"/>
      <c r="FC33" s="515"/>
      <c r="FD33" s="515"/>
      <c r="FE33" s="515"/>
      <c r="FF33" s="515"/>
      <c r="FG33" s="515"/>
      <c r="FH33" s="515"/>
      <c r="FI33" s="515"/>
      <c r="FJ33" s="515"/>
      <c r="FK33" s="515"/>
      <c r="FL33" s="515"/>
      <c r="FM33" s="515"/>
      <c r="FN33" s="515"/>
      <c r="FO33" s="515"/>
      <c r="FP33" s="515"/>
      <c r="FQ33" s="515"/>
      <c r="FR33" s="515"/>
      <c r="FS33" s="515"/>
      <c r="FT33" s="515"/>
      <c r="FU33" s="515"/>
      <c r="FV33" s="515"/>
      <c r="FW33" s="515"/>
      <c r="FX33" s="515"/>
      <c r="FY33" s="515"/>
      <c r="FZ33" s="515"/>
      <c r="GA33" s="515"/>
      <c r="GB33" s="515"/>
      <c r="GC33" s="515"/>
    </row>
    <row r="34" spans="1:185" s="549" customFormat="1" ht="12.6" hidden="1" customHeight="1">
      <c r="A34" s="570">
        <v>1</v>
      </c>
      <c r="B34" s="620" t="s">
        <v>473</v>
      </c>
      <c r="C34" s="621"/>
      <c r="D34" s="559">
        <f t="shared" si="19"/>
        <v>0</v>
      </c>
      <c r="E34" s="574">
        <v>1</v>
      </c>
      <c r="F34" s="604">
        <f>'[3]Pagat databaze 2013-2014 (2)'!G327+'[3]Pagat databaze 2013-2014 (2)'!H327/2</f>
        <v>14000</v>
      </c>
      <c r="G34" s="563"/>
      <c r="H34" s="576">
        <f t="shared" si="20"/>
        <v>0</v>
      </c>
      <c r="I34" s="622">
        <v>58300</v>
      </c>
      <c r="J34" s="508">
        <f>(I34+H34+F34)*D34*'[3]Pagat databaze 2013-2014 (2)'!D$11/1000</f>
        <v>0</v>
      </c>
      <c r="K34" s="617"/>
      <c r="L34" s="578">
        <f>K34*D34/1000*'[3]Pagat databaze 2013-2014 (2)'!D$11</f>
        <v>0</v>
      </c>
      <c r="M34" s="617"/>
      <c r="N34" s="578">
        <f>M34*D34/1000*'[3]Pagat databaze 2013-2014 (2)'!D$11</f>
        <v>0</v>
      </c>
      <c r="O34" s="618"/>
      <c r="P34" s="579">
        <f>O34*D34/1000*'[3]Pagat databaze 2013-2014 (2)'!$D$11</f>
        <v>0</v>
      </c>
      <c r="Q34" s="564">
        <f t="shared" ref="Q34:Q55" si="26">IF(D34=0,0,(F34+H34+I34)/174*5*125%)</f>
        <v>0</v>
      </c>
      <c r="R34" s="579">
        <f>Q34*$D34/1000*'[3]Pagat databaze 2013-2014 (2)'!$D$11</f>
        <v>0</v>
      </c>
      <c r="S34" s="592">
        <f t="shared" si="21"/>
        <v>0</v>
      </c>
      <c r="T34" s="579">
        <f>S34*$D34/1000*'[3]Pagat databaze 2013-2014 (2)'!$D$11</f>
        <v>0</v>
      </c>
      <c r="U34" s="577"/>
      <c r="V34" s="579">
        <f>U34*$D34/1000*'[3]Pagat databaze 2013-2014 (2)'!$D$11</f>
        <v>0</v>
      </c>
      <c r="W34" s="579">
        <f t="shared" si="22"/>
        <v>0</v>
      </c>
      <c r="X34" s="580">
        <f t="shared" si="23"/>
        <v>0</v>
      </c>
      <c r="Y34" s="580">
        <f>X34*'[3]Pagat databaze 2013-2014 (2)'!D$10</f>
        <v>0</v>
      </c>
      <c r="Z34" s="581">
        <f>IF(D34=0,0,IF(X34/D34/'[3]Pagat databaze 2013-2014 (2)'!D$11*1000&gt;'[3]Pagat databaze 2013-2014 (2)'!D$8,'[3]Pagat databaze 2013-2014 (2)'!D$8*D34*'[3]Pagat databaze 2013-2014 (2)'!D$11/1000,X34))</f>
        <v>0</v>
      </c>
      <c r="AA34" s="568">
        <f t="shared" si="25"/>
        <v>0</v>
      </c>
      <c r="AB34" s="581">
        <f t="shared" si="24"/>
        <v>0</v>
      </c>
      <c r="AC34" s="582">
        <f t="shared" si="2"/>
        <v>0</v>
      </c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5"/>
      <c r="AV34" s="515"/>
      <c r="AW34" s="515"/>
      <c r="AX34" s="515"/>
      <c r="AY34" s="515"/>
      <c r="AZ34" s="515"/>
      <c r="BA34" s="515"/>
      <c r="BB34" s="515"/>
      <c r="BC34" s="515"/>
      <c r="BD34" s="515"/>
      <c r="BE34" s="515"/>
      <c r="BF34" s="515"/>
      <c r="BG34" s="515"/>
      <c r="BH34" s="515"/>
      <c r="BI34" s="515"/>
      <c r="BJ34" s="515"/>
      <c r="BK34" s="515"/>
      <c r="BL34" s="515"/>
      <c r="BM34" s="515"/>
      <c r="BN34" s="515"/>
      <c r="BO34" s="515"/>
      <c r="BP34" s="515"/>
      <c r="BQ34" s="515"/>
      <c r="BR34" s="515"/>
      <c r="BS34" s="515"/>
      <c r="BT34" s="515"/>
      <c r="BU34" s="515"/>
      <c r="BV34" s="515"/>
      <c r="BW34" s="515"/>
      <c r="BX34" s="515"/>
      <c r="BY34" s="515"/>
      <c r="BZ34" s="515"/>
      <c r="CA34" s="515"/>
      <c r="CB34" s="515"/>
      <c r="CC34" s="515"/>
      <c r="CD34" s="515"/>
      <c r="CE34" s="515"/>
      <c r="CF34" s="515"/>
      <c r="CG34" s="515"/>
      <c r="CH34" s="515"/>
      <c r="CI34" s="515"/>
      <c r="CJ34" s="515"/>
      <c r="CK34" s="515"/>
      <c r="CL34" s="515"/>
      <c r="CM34" s="515"/>
      <c r="CN34" s="515"/>
      <c r="CO34" s="515"/>
      <c r="CP34" s="515"/>
      <c r="CQ34" s="515"/>
      <c r="CR34" s="515"/>
      <c r="CS34" s="515"/>
      <c r="CT34" s="515"/>
      <c r="CU34" s="515"/>
      <c r="CV34" s="515"/>
      <c r="CW34" s="515"/>
      <c r="CX34" s="515"/>
      <c r="CY34" s="515"/>
      <c r="CZ34" s="515"/>
      <c r="DA34" s="515"/>
      <c r="DB34" s="515"/>
      <c r="DC34" s="515"/>
      <c r="DD34" s="515"/>
      <c r="DE34" s="515"/>
      <c r="DF34" s="515"/>
      <c r="DG34" s="515"/>
      <c r="DH34" s="515"/>
      <c r="DI34" s="515"/>
      <c r="DJ34" s="515"/>
      <c r="DK34" s="515"/>
      <c r="DL34" s="515"/>
      <c r="DM34" s="515"/>
      <c r="DN34" s="515"/>
      <c r="DO34" s="515"/>
      <c r="DP34" s="515"/>
      <c r="DQ34" s="515"/>
      <c r="DR34" s="515"/>
      <c r="DS34" s="515"/>
      <c r="DT34" s="515"/>
      <c r="DU34" s="515"/>
      <c r="DV34" s="515"/>
      <c r="DW34" s="515"/>
      <c r="DX34" s="515"/>
      <c r="DY34" s="515"/>
      <c r="DZ34" s="515"/>
      <c r="EA34" s="515"/>
      <c r="EB34" s="515"/>
      <c r="EC34" s="515"/>
      <c r="ED34" s="515"/>
      <c r="EE34" s="515"/>
      <c r="EF34" s="515"/>
      <c r="EG34" s="515"/>
      <c r="EH34" s="515"/>
      <c r="EI34" s="515"/>
      <c r="EJ34" s="515"/>
      <c r="EK34" s="515"/>
      <c r="EL34" s="515"/>
      <c r="EM34" s="515"/>
      <c r="EN34" s="515"/>
      <c r="EO34" s="515"/>
      <c r="EP34" s="515"/>
      <c r="EQ34" s="515"/>
      <c r="ER34" s="515"/>
      <c r="ES34" s="515"/>
      <c r="ET34" s="515"/>
      <c r="EU34" s="515"/>
      <c r="EV34" s="515"/>
      <c r="EW34" s="515"/>
      <c r="EX34" s="515"/>
      <c r="EY34" s="515"/>
      <c r="EZ34" s="515"/>
      <c r="FA34" s="515"/>
      <c r="FB34" s="515"/>
      <c r="FC34" s="515"/>
      <c r="FD34" s="515"/>
      <c r="FE34" s="515"/>
      <c r="FF34" s="515"/>
      <c r="FG34" s="515"/>
      <c r="FH34" s="515"/>
      <c r="FI34" s="515"/>
      <c r="FJ34" s="515"/>
      <c r="FK34" s="515"/>
      <c r="FL34" s="515"/>
      <c r="FM34" s="515"/>
      <c r="FN34" s="515"/>
      <c r="FO34" s="515"/>
      <c r="FP34" s="515"/>
      <c r="FQ34" s="515"/>
      <c r="FR34" s="515"/>
      <c r="FS34" s="515"/>
      <c r="FT34" s="515"/>
      <c r="FU34" s="515"/>
      <c r="FV34" s="515"/>
      <c r="FW34" s="515"/>
      <c r="FX34" s="515"/>
      <c r="FY34" s="515"/>
      <c r="FZ34" s="515"/>
      <c r="GA34" s="515"/>
      <c r="GB34" s="515"/>
      <c r="GC34" s="515"/>
    </row>
    <row r="35" spans="1:185" s="549" customFormat="1" ht="12.6" hidden="1" customHeight="1">
      <c r="A35" s="570">
        <v>2</v>
      </c>
      <c r="B35" s="620" t="s">
        <v>474</v>
      </c>
      <c r="C35" s="621"/>
      <c r="D35" s="559">
        <f t="shared" si="19"/>
        <v>0</v>
      </c>
      <c r="E35" s="574">
        <v>1</v>
      </c>
      <c r="F35" s="604">
        <f>'[3]Pagat databaze 2013-2014 (2)'!G328+'[3]Pagat databaze 2013-2014 (2)'!H328/2</f>
        <v>14000</v>
      </c>
      <c r="G35" s="563"/>
      <c r="H35" s="576">
        <f t="shared" si="20"/>
        <v>0</v>
      </c>
      <c r="I35" s="622">
        <v>57750</v>
      </c>
      <c r="J35" s="508">
        <f>(I35+H35+F35)*D35*'[3]Pagat databaze 2013-2014 (2)'!D$11/1000</f>
        <v>0</v>
      </c>
      <c r="K35" s="617"/>
      <c r="L35" s="578">
        <f>K35*D35/1000*'[3]Pagat databaze 2013-2014 (2)'!D$11</f>
        <v>0</v>
      </c>
      <c r="M35" s="617"/>
      <c r="N35" s="578">
        <f>M35*D35/1000*'[3]Pagat databaze 2013-2014 (2)'!D$11</f>
        <v>0</v>
      </c>
      <c r="O35" s="618"/>
      <c r="P35" s="579">
        <f>O35*D35/1000*'[3]Pagat databaze 2013-2014 (2)'!$D$11</f>
        <v>0</v>
      </c>
      <c r="Q35" s="564">
        <f t="shared" si="26"/>
        <v>0</v>
      </c>
      <c r="R35" s="579">
        <f>Q35*$D35/1000*'[3]Pagat databaze 2013-2014 (2)'!$D$11</f>
        <v>0</v>
      </c>
      <c r="S35" s="592">
        <f t="shared" si="21"/>
        <v>0</v>
      </c>
      <c r="T35" s="579">
        <f>S35*$D35/1000*'[3]Pagat databaze 2013-2014 (2)'!$D$11</f>
        <v>0</v>
      </c>
      <c r="U35" s="577"/>
      <c r="V35" s="579">
        <f>U35*$D35/1000*'[3]Pagat databaze 2013-2014 (2)'!$D$11</f>
        <v>0</v>
      </c>
      <c r="W35" s="579">
        <f t="shared" si="22"/>
        <v>0</v>
      </c>
      <c r="X35" s="580">
        <f t="shared" si="23"/>
        <v>0</v>
      </c>
      <c r="Y35" s="580">
        <f>X35*'[3]Pagat databaze 2013-2014 (2)'!D$10</f>
        <v>0</v>
      </c>
      <c r="Z35" s="581">
        <f>IF(D35=0,0,IF(X35/D35/'[3]Pagat databaze 2013-2014 (2)'!D$11*1000&gt;'[3]Pagat databaze 2013-2014 (2)'!D$8,'[3]Pagat databaze 2013-2014 (2)'!D$8*D35*'[3]Pagat databaze 2013-2014 (2)'!D$11/1000,X35))</f>
        <v>0</v>
      </c>
      <c r="AA35" s="568">
        <f t="shared" si="25"/>
        <v>0</v>
      </c>
      <c r="AB35" s="581">
        <f t="shared" si="24"/>
        <v>0</v>
      </c>
      <c r="AC35" s="582">
        <f t="shared" si="2"/>
        <v>0</v>
      </c>
      <c r="AD35" s="515"/>
      <c r="AE35" s="515"/>
      <c r="AF35" s="515"/>
      <c r="AG35" s="515"/>
      <c r="AH35" s="515"/>
      <c r="AI35" s="515"/>
      <c r="AJ35" s="515"/>
      <c r="AK35" s="515"/>
      <c r="AL35" s="515"/>
      <c r="AM35" s="515"/>
      <c r="AN35" s="515"/>
      <c r="AO35" s="515"/>
      <c r="AP35" s="515"/>
      <c r="AQ35" s="515"/>
      <c r="AR35" s="515"/>
      <c r="AS35" s="515"/>
      <c r="AT35" s="515"/>
      <c r="AU35" s="515"/>
      <c r="AV35" s="515"/>
      <c r="AW35" s="515"/>
      <c r="AX35" s="515"/>
      <c r="AY35" s="515"/>
      <c r="AZ35" s="515"/>
      <c r="BA35" s="515"/>
      <c r="BB35" s="515"/>
      <c r="BC35" s="515"/>
      <c r="BD35" s="515"/>
      <c r="BE35" s="515"/>
      <c r="BF35" s="515"/>
      <c r="BG35" s="515"/>
      <c r="BH35" s="515"/>
      <c r="BI35" s="515"/>
      <c r="BJ35" s="515"/>
      <c r="BK35" s="515"/>
      <c r="BL35" s="515"/>
      <c r="BM35" s="515"/>
      <c r="BN35" s="515"/>
      <c r="BO35" s="515"/>
      <c r="BP35" s="515"/>
      <c r="BQ35" s="515"/>
      <c r="BR35" s="515"/>
      <c r="BS35" s="515"/>
      <c r="BT35" s="515"/>
      <c r="BU35" s="515"/>
      <c r="BV35" s="515"/>
      <c r="BW35" s="515"/>
      <c r="BX35" s="515"/>
      <c r="BY35" s="515"/>
      <c r="BZ35" s="515"/>
      <c r="CA35" s="515"/>
      <c r="CB35" s="515"/>
      <c r="CC35" s="515"/>
      <c r="CD35" s="515"/>
      <c r="CE35" s="515"/>
      <c r="CF35" s="515"/>
      <c r="CG35" s="515"/>
      <c r="CH35" s="515"/>
      <c r="CI35" s="515"/>
      <c r="CJ35" s="515"/>
      <c r="CK35" s="515"/>
      <c r="CL35" s="515"/>
      <c r="CM35" s="515"/>
      <c r="CN35" s="515"/>
      <c r="CO35" s="515"/>
      <c r="CP35" s="515"/>
      <c r="CQ35" s="515"/>
      <c r="CR35" s="515"/>
      <c r="CS35" s="515"/>
      <c r="CT35" s="515"/>
      <c r="CU35" s="515"/>
      <c r="CV35" s="515"/>
      <c r="CW35" s="515"/>
      <c r="CX35" s="515"/>
      <c r="CY35" s="515"/>
      <c r="CZ35" s="515"/>
      <c r="DA35" s="515"/>
      <c r="DB35" s="515"/>
      <c r="DC35" s="515"/>
      <c r="DD35" s="515"/>
      <c r="DE35" s="515"/>
      <c r="DF35" s="515"/>
      <c r="DG35" s="515"/>
      <c r="DH35" s="515"/>
      <c r="DI35" s="515"/>
      <c r="DJ35" s="515"/>
      <c r="DK35" s="515"/>
      <c r="DL35" s="515"/>
      <c r="DM35" s="515"/>
      <c r="DN35" s="515"/>
      <c r="DO35" s="515"/>
      <c r="DP35" s="515"/>
      <c r="DQ35" s="515"/>
      <c r="DR35" s="515"/>
      <c r="DS35" s="515"/>
      <c r="DT35" s="515"/>
      <c r="DU35" s="515"/>
      <c r="DV35" s="515"/>
      <c r="DW35" s="515"/>
      <c r="DX35" s="515"/>
      <c r="DY35" s="515"/>
      <c r="DZ35" s="515"/>
      <c r="EA35" s="515"/>
      <c r="EB35" s="515"/>
      <c r="EC35" s="515"/>
      <c r="ED35" s="515"/>
      <c r="EE35" s="515"/>
      <c r="EF35" s="515"/>
      <c r="EG35" s="515"/>
      <c r="EH35" s="515"/>
      <c r="EI35" s="515"/>
      <c r="EJ35" s="515"/>
      <c r="EK35" s="515"/>
      <c r="EL35" s="515"/>
      <c r="EM35" s="515"/>
      <c r="EN35" s="515"/>
      <c r="EO35" s="515"/>
      <c r="EP35" s="515"/>
      <c r="EQ35" s="515"/>
      <c r="ER35" s="515"/>
      <c r="ES35" s="515"/>
      <c r="ET35" s="515"/>
      <c r="EU35" s="515"/>
      <c r="EV35" s="515"/>
      <c r="EW35" s="515"/>
      <c r="EX35" s="515"/>
      <c r="EY35" s="515"/>
      <c r="EZ35" s="515"/>
      <c r="FA35" s="515"/>
      <c r="FB35" s="515"/>
      <c r="FC35" s="515"/>
      <c r="FD35" s="515"/>
      <c r="FE35" s="515"/>
      <c r="FF35" s="515"/>
      <c r="FG35" s="515"/>
      <c r="FH35" s="515"/>
      <c r="FI35" s="515"/>
      <c r="FJ35" s="515"/>
      <c r="FK35" s="515"/>
      <c r="FL35" s="515"/>
      <c r="FM35" s="515"/>
      <c r="FN35" s="515"/>
      <c r="FO35" s="515"/>
      <c r="FP35" s="515"/>
      <c r="FQ35" s="515"/>
      <c r="FR35" s="515"/>
      <c r="FS35" s="515"/>
      <c r="FT35" s="515"/>
      <c r="FU35" s="515"/>
      <c r="FV35" s="515"/>
      <c r="FW35" s="515"/>
      <c r="FX35" s="515"/>
      <c r="FY35" s="515"/>
      <c r="FZ35" s="515"/>
      <c r="GA35" s="515"/>
      <c r="GB35" s="515"/>
      <c r="GC35" s="515"/>
    </row>
    <row r="36" spans="1:185" s="549" customFormat="1" ht="12.6" hidden="1" customHeight="1">
      <c r="A36" s="570">
        <v>3</v>
      </c>
      <c r="B36" s="620" t="s">
        <v>475</v>
      </c>
      <c r="C36" s="621"/>
      <c r="D36" s="559">
        <f t="shared" si="19"/>
        <v>0</v>
      </c>
      <c r="E36" s="574">
        <v>1</v>
      </c>
      <c r="F36" s="604">
        <f>'[3]Pagat databaze 2013-2014 (2)'!G329+'[3]Pagat databaze 2013-2014 (2)'!H329/2</f>
        <v>14000</v>
      </c>
      <c r="G36" s="563"/>
      <c r="H36" s="576">
        <f t="shared" si="20"/>
        <v>0</v>
      </c>
      <c r="I36" s="622">
        <v>57200</v>
      </c>
      <c r="J36" s="508">
        <f>(I36+H36+F36)*D36*'[3]Pagat databaze 2013-2014 (2)'!D$11/1000</f>
        <v>0</v>
      </c>
      <c r="K36" s="617"/>
      <c r="L36" s="578">
        <f>K36*D36/1000*'[3]Pagat databaze 2013-2014 (2)'!D$11</f>
        <v>0</v>
      </c>
      <c r="M36" s="617"/>
      <c r="N36" s="578">
        <f>M36*D36/1000*'[3]Pagat databaze 2013-2014 (2)'!D$11</f>
        <v>0</v>
      </c>
      <c r="O36" s="618"/>
      <c r="P36" s="579">
        <f>O36*D36/1000*'[3]Pagat databaze 2013-2014 (2)'!$D$11</f>
        <v>0</v>
      </c>
      <c r="Q36" s="564">
        <f t="shared" si="26"/>
        <v>0</v>
      </c>
      <c r="R36" s="579">
        <f>Q36*$D36/1000*'[3]Pagat databaze 2013-2014 (2)'!$D$11</f>
        <v>0</v>
      </c>
      <c r="S36" s="592">
        <f t="shared" si="21"/>
        <v>0</v>
      </c>
      <c r="T36" s="579">
        <f>S36*$D36/1000*'[3]Pagat databaze 2013-2014 (2)'!$D$11</f>
        <v>0</v>
      </c>
      <c r="U36" s="577"/>
      <c r="V36" s="579">
        <f>U36*$D36/1000*'[3]Pagat databaze 2013-2014 (2)'!$D$11</f>
        <v>0</v>
      </c>
      <c r="W36" s="579">
        <f t="shared" si="22"/>
        <v>0</v>
      </c>
      <c r="X36" s="580">
        <f t="shared" si="23"/>
        <v>0</v>
      </c>
      <c r="Y36" s="580">
        <f>X36*'[3]Pagat databaze 2013-2014 (2)'!D$10</f>
        <v>0</v>
      </c>
      <c r="Z36" s="581">
        <f>IF(D36=0,0,IF(X36/D36/'[3]Pagat databaze 2013-2014 (2)'!D$11*1000&gt;'[3]Pagat databaze 2013-2014 (2)'!D$8,'[3]Pagat databaze 2013-2014 (2)'!D$8*D36*'[3]Pagat databaze 2013-2014 (2)'!D$11/1000,X36))</f>
        <v>0</v>
      </c>
      <c r="AA36" s="568">
        <f t="shared" si="25"/>
        <v>0</v>
      </c>
      <c r="AB36" s="581">
        <f t="shared" si="24"/>
        <v>0</v>
      </c>
      <c r="AC36" s="582">
        <f t="shared" si="2"/>
        <v>0</v>
      </c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15"/>
      <c r="AQ36" s="515"/>
      <c r="AR36" s="515"/>
      <c r="AS36" s="515"/>
      <c r="AT36" s="515"/>
      <c r="AU36" s="515"/>
      <c r="AV36" s="515"/>
      <c r="AW36" s="515"/>
      <c r="AX36" s="515"/>
      <c r="AY36" s="515"/>
      <c r="AZ36" s="515"/>
      <c r="BA36" s="515"/>
      <c r="BB36" s="515"/>
      <c r="BC36" s="515"/>
      <c r="BD36" s="515"/>
      <c r="BE36" s="515"/>
      <c r="BF36" s="515"/>
      <c r="BG36" s="515"/>
      <c r="BH36" s="515"/>
      <c r="BI36" s="515"/>
      <c r="BJ36" s="515"/>
      <c r="BK36" s="515"/>
      <c r="BL36" s="515"/>
      <c r="BM36" s="515"/>
      <c r="BN36" s="515"/>
      <c r="BO36" s="515"/>
      <c r="BP36" s="515"/>
      <c r="BQ36" s="515"/>
      <c r="BR36" s="515"/>
      <c r="BS36" s="515"/>
      <c r="BT36" s="515"/>
      <c r="BU36" s="515"/>
      <c r="BV36" s="515"/>
      <c r="BW36" s="515"/>
      <c r="BX36" s="515"/>
      <c r="BY36" s="515"/>
      <c r="BZ36" s="515"/>
      <c r="CA36" s="515"/>
      <c r="CB36" s="515"/>
      <c r="CC36" s="515"/>
      <c r="CD36" s="515"/>
      <c r="CE36" s="515"/>
      <c r="CF36" s="515"/>
      <c r="CG36" s="515"/>
      <c r="CH36" s="515"/>
      <c r="CI36" s="515"/>
      <c r="CJ36" s="515"/>
      <c r="CK36" s="515"/>
      <c r="CL36" s="515"/>
      <c r="CM36" s="515"/>
      <c r="CN36" s="515"/>
      <c r="CO36" s="515"/>
      <c r="CP36" s="515"/>
      <c r="CQ36" s="515"/>
      <c r="CR36" s="515"/>
      <c r="CS36" s="515"/>
      <c r="CT36" s="515"/>
      <c r="CU36" s="515"/>
      <c r="CV36" s="515"/>
      <c r="CW36" s="515"/>
      <c r="CX36" s="515"/>
      <c r="CY36" s="515"/>
      <c r="CZ36" s="515"/>
      <c r="DA36" s="515"/>
      <c r="DB36" s="515"/>
      <c r="DC36" s="515"/>
      <c r="DD36" s="515"/>
      <c r="DE36" s="515"/>
      <c r="DF36" s="515"/>
      <c r="DG36" s="515"/>
      <c r="DH36" s="515"/>
      <c r="DI36" s="515"/>
      <c r="DJ36" s="515"/>
      <c r="DK36" s="515"/>
      <c r="DL36" s="515"/>
      <c r="DM36" s="515"/>
      <c r="DN36" s="515"/>
      <c r="DO36" s="515"/>
      <c r="DP36" s="515"/>
      <c r="DQ36" s="515"/>
      <c r="DR36" s="515"/>
      <c r="DS36" s="515"/>
      <c r="DT36" s="515"/>
      <c r="DU36" s="515"/>
      <c r="DV36" s="515"/>
      <c r="DW36" s="515"/>
      <c r="DX36" s="515"/>
      <c r="DY36" s="515"/>
      <c r="DZ36" s="515"/>
      <c r="EA36" s="515"/>
      <c r="EB36" s="515"/>
      <c r="EC36" s="515"/>
      <c r="ED36" s="515"/>
      <c r="EE36" s="515"/>
      <c r="EF36" s="515"/>
      <c r="EG36" s="515"/>
      <c r="EH36" s="515"/>
      <c r="EI36" s="515"/>
      <c r="EJ36" s="515"/>
      <c r="EK36" s="515"/>
      <c r="EL36" s="515"/>
      <c r="EM36" s="515"/>
      <c r="EN36" s="515"/>
      <c r="EO36" s="515"/>
      <c r="EP36" s="515"/>
      <c r="EQ36" s="515"/>
      <c r="ER36" s="515"/>
      <c r="ES36" s="515"/>
      <c r="ET36" s="515"/>
      <c r="EU36" s="515"/>
      <c r="EV36" s="515"/>
      <c r="EW36" s="515"/>
      <c r="EX36" s="515"/>
      <c r="EY36" s="515"/>
      <c r="EZ36" s="515"/>
      <c r="FA36" s="515"/>
      <c r="FB36" s="515"/>
      <c r="FC36" s="515"/>
      <c r="FD36" s="515"/>
      <c r="FE36" s="515"/>
      <c r="FF36" s="515"/>
      <c r="FG36" s="515"/>
      <c r="FH36" s="515"/>
      <c r="FI36" s="515"/>
      <c r="FJ36" s="515"/>
      <c r="FK36" s="515"/>
      <c r="FL36" s="515"/>
      <c r="FM36" s="515"/>
      <c r="FN36" s="515"/>
      <c r="FO36" s="515"/>
      <c r="FP36" s="515"/>
      <c r="FQ36" s="515"/>
      <c r="FR36" s="515"/>
      <c r="FS36" s="515"/>
      <c r="FT36" s="515"/>
      <c r="FU36" s="515"/>
      <c r="FV36" s="515"/>
      <c r="FW36" s="515"/>
      <c r="FX36" s="515"/>
      <c r="FY36" s="515"/>
      <c r="FZ36" s="515"/>
      <c r="GA36" s="515"/>
      <c r="GB36" s="515"/>
      <c r="GC36" s="515"/>
    </row>
    <row r="37" spans="1:185" s="549" customFormat="1" ht="12.6" hidden="1" customHeight="1">
      <c r="A37" s="570">
        <v>4</v>
      </c>
      <c r="B37" s="620" t="s">
        <v>476</v>
      </c>
      <c r="C37" s="621"/>
      <c r="D37" s="559">
        <f t="shared" si="19"/>
        <v>0</v>
      </c>
      <c r="E37" s="574">
        <v>1</v>
      </c>
      <c r="F37" s="604">
        <f>'[3]Pagat databaze 2013-2014 (2)'!G330+'[3]Pagat databaze 2013-2014 (2)'!H330/2</f>
        <v>14000</v>
      </c>
      <c r="G37" s="563"/>
      <c r="H37" s="576">
        <f t="shared" si="20"/>
        <v>0</v>
      </c>
      <c r="I37" s="622">
        <v>52250</v>
      </c>
      <c r="J37" s="508">
        <f>(I37+H37+F37)*D37*'[3]Pagat databaze 2013-2014 (2)'!D$11/1000</f>
        <v>0</v>
      </c>
      <c r="K37" s="617"/>
      <c r="L37" s="578">
        <f>K37*D37/1000*'[3]Pagat databaze 2013-2014 (2)'!D$11</f>
        <v>0</v>
      </c>
      <c r="M37" s="617"/>
      <c r="N37" s="578">
        <f>M37*D37/1000*'[3]Pagat databaze 2013-2014 (2)'!D$11</f>
        <v>0</v>
      </c>
      <c r="O37" s="618"/>
      <c r="P37" s="579">
        <f>O37*D37/1000*'[3]Pagat databaze 2013-2014 (2)'!$D$11</f>
        <v>0</v>
      </c>
      <c r="Q37" s="564">
        <f t="shared" si="26"/>
        <v>0</v>
      </c>
      <c r="R37" s="579">
        <f>Q37*$D37/1000*'[3]Pagat databaze 2013-2014 (2)'!$D$11</f>
        <v>0</v>
      </c>
      <c r="S37" s="592">
        <f t="shared" si="21"/>
        <v>0</v>
      </c>
      <c r="T37" s="579">
        <f>S37*$D37/1000*'[3]Pagat databaze 2013-2014 (2)'!$D$11</f>
        <v>0</v>
      </c>
      <c r="U37" s="577"/>
      <c r="V37" s="579">
        <f>U37*$D37/1000*'[3]Pagat databaze 2013-2014 (2)'!$D$11</f>
        <v>0</v>
      </c>
      <c r="W37" s="579">
        <f t="shared" si="22"/>
        <v>0</v>
      </c>
      <c r="X37" s="580">
        <f t="shared" si="23"/>
        <v>0</v>
      </c>
      <c r="Y37" s="580">
        <f>X37*'[3]Pagat databaze 2013-2014 (2)'!D$10</f>
        <v>0</v>
      </c>
      <c r="Z37" s="581">
        <f>IF(D37=0,0,IF(X37/D37/'[3]Pagat databaze 2013-2014 (2)'!D$11*1000&gt;'[3]Pagat databaze 2013-2014 (2)'!D$8,'[3]Pagat databaze 2013-2014 (2)'!D$8*D37*'[3]Pagat databaze 2013-2014 (2)'!D$11/1000,X37))</f>
        <v>0</v>
      </c>
      <c r="AA37" s="568">
        <f t="shared" si="25"/>
        <v>0</v>
      </c>
      <c r="AB37" s="581">
        <f t="shared" si="24"/>
        <v>0</v>
      </c>
      <c r="AC37" s="582">
        <f t="shared" si="2"/>
        <v>0</v>
      </c>
      <c r="AD37" s="515"/>
      <c r="AE37" s="515"/>
      <c r="AF37" s="515"/>
      <c r="AG37" s="515"/>
      <c r="AH37" s="515"/>
      <c r="AI37" s="515"/>
      <c r="AJ37" s="515"/>
      <c r="AK37" s="515"/>
      <c r="AL37" s="515"/>
      <c r="AM37" s="515"/>
      <c r="AN37" s="515"/>
      <c r="AO37" s="515"/>
      <c r="AP37" s="515"/>
      <c r="AQ37" s="515"/>
      <c r="AR37" s="515"/>
      <c r="AS37" s="515"/>
      <c r="AT37" s="515"/>
      <c r="AU37" s="515"/>
      <c r="AV37" s="515"/>
      <c r="AW37" s="515"/>
      <c r="AX37" s="515"/>
      <c r="AY37" s="515"/>
      <c r="AZ37" s="515"/>
      <c r="BA37" s="515"/>
      <c r="BB37" s="515"/>
      <c r="BC37" s="515"/>
      <c r="BD37" s="515"/>
      <c r="BE37" s="515"/>
      <c r="BF37" s="515"/>
      <c r="BG37" s="515"/>
      <c r="BH37" s="515"/>
      <c r="BI37" s="515"/>
      <c r="BJ37" s="515"/>
      <c r="BK37" s="515"/>
      <c r="BL37" s="515"/>
      <c r="BM37" s="515"/>
      <c r="BN37" s="515"/>
      <c r="BO37" s="515"/>
      <c r="BP37" s="515"/>
      <c r="BQ37" s="515"/>
      <c r="BR37" s="515"/>
      <c r="BS37" s="515"/>
      <c r="BT37" s="515"/>
      <c r="BU37" s="515"/>
      <c r="BV37" s="515"/>
      <c r="BW37" s="515"/>
      <c r="BX37" s="515"/>
      <c r="BY37" s="515"/>
      <c r="BZ37" s="515"/>
      <c r="CA37" s="515"/>
      <c r="CB37" s="515"/>
      <c r="CC37" s="515"/>
      <c r="CD37" s="515"/>
      <c r="CE37" s="515"/>
      <c r="CF37" s="515"/>
      <c r="CG37" s="515"/>
      <c r="CH37" s="515"/>
      <c r="CI37" s="515"/>
      <c r="CJ37" s="515"/>
      <c r="CK37" s="515"/>
      <c r="CL37" s="515"/>
      <c r="CM37" s="515"/>
      <c r="CN37" s="515"/>
      <c r="CO37" s="515"/>
      <c r="CP37" s="515"/>
      <c r="CQ37" s="515"/>
      <c r="CR37" s="515"/>
      <c r="CS37" s="515"/>
      <c r="CT37" s="515"/>
      <c r="CU37" s="515"/>
      <c r="CV37" s="515"/>
      <c r="CW37" s="515"/>
      <c r="CX37" s="515"/>
      <c r="CY37" s="515"/>
      <c r="CZ37" s="515"/>
      <c r="DA37" s="515"/>
      <c r="DB37" s="515"/>
      <c r="DC37" s="515"/>
      <c r="DD37" s="515"/>
      <c r="DE37" s="515"/>
      <c r="DF37" s="515"/>
      <c r="DG37" s="515"/>
      <c r="DH37" s="515"/>
      <c r="DI37" s="515"/>
      <c r="DJ37" s="515"/>
      <c r="DK37" s="515"/>
      <c r="DL37" s="515"/>
      <c r="DM37" s="515"/>
      <c r="DN37" s="515"/>
      <c r="DO37" s="515"/>
      <c r="DP37" s="515"/>
      <c r="DQ37" s="515"/>
      <c r="DR37" s="515"/>
      <c r="DS37" s="515"/>
      <c r="DT37" s="515"/>
      <c r="DU37" s="515"/>
      <c r="DV37" s="515"/>
      <c r="DW37" s="515"/>
      <c r="DX37" s="515"/>
      <c r="DY37" s="515"/>
      <c r="DZ37" s="515"/>
      <c r="EA37" s="515"/>
      <c r="EB37" s="515"/>
      <c r="EC37" s="515"/>
      <c r="ED37" s="515"/>
      <c r="EE37" s="515"/>
      <c r="EF37" s="515"/>
      <c r="EG37" s="515"/>
      <c r="EH37" s="515"/>
      <c r="EI37" s="515"/>
      <c r="EJ37" s="515"/>
      <c r="EK37" s="515"/>
      <c r="EL37" s="515"/>
      <c r="EM37" s="515"/>
      <c r="EN37" s="515"/>
      <c r="EO37" s="515"/>
      <c r="EP37" s="515"/>
      <c r="EQ37" s="515"/>
      <c r="ER37" s="515"/>
      <c r="ES37" s="515"/>
      <c r="ET37" s="515"/>
      <c r="EU37" s="515"/>
      <c r="EV37" s="515"/>
      <c r="EW37" s="515"/>
      <c r="EX37" s="515"/>
      <c r="EY37" s="515"/>
      <c r="EZ37" s="515"/>
      <c r="FA37" s="515"/>
      <c r="FB37" s="515"/>
      <c r="FC37" s="515"/>
      <c r="FD37" s="515"/>
      <c r="FE37" s="515"/>
      <c r="FF37" s="515"/>
      <c r="FG37" s="515"/>
      <c r="FH37" s="515"/>
      <c r="FI37" s="515"/>
      <c r="FJ37" s="515"/>
      <c r="FK37" s="515"/>
      <c r="FL37" s="515"/>
      <c r="FM37" s="515"/>
      <c r="FN37" s="515"/>
      <c r="FO37" s="515"/>
      <c r="FP37" s="515"/>
      <c r="FQ37" s="515"/>
      <c r="FR37" s="515"/>
      <c r="FS37" s="515"/>
      <c r="FT37" s="515"/>
      <c r="FU37" s="515"/>
      <c r="FV37" s="515"/>
      <c r="FW37" s="515"/>
      <c r="FX37" s="515"/>
      <c r="FY37" s="515"/>
      <c r="FZ37" s="515"/>
      <c r="GA37" s="515"/>
      <c r="GB37" s="515"/>
      <c r="GC37" s="515"/>
    </row>
    <row r="38" spans="1:185" s="549" customFormat="1" ht="12.6" hidden="1" customHeight="1">
      <c r="A38" s="570">
        <v>5</v>
      </c>
      <c r="B38" s="620" t="s">
        <v>477</v>
      </c>
      <c r="C38" s="621"/>
      <c r="D38" s="559">
        <f t="shared" si="19"/>
        <v>0</v>
      </c>
      <c r="E38" s="574">
        <v>1</v>
      </c>
      <c r="F38" s="604">
        <f>'[3]Pagat databaze 2013-2014 (2)'!G331+'[3]Pagat databaze 2013-2014 (2)'!H331/2</f>
        <v>14000</v>
      </c>
      <c r="G38" s="563"/>
      <c r="H38" s="576">
        <f t="shared" si="20"/>
        <v>0</v>
      </c>
      <c r="I38" s="622">
        <v>51700</v>
      </c>
      <c r="J38" s="508">
        <f>(I38+H38+F38)*D38*'[3]Pagat databaze 2013-2014 (2)'!D$11/1000</f>
        <v>0</v>
      </c>
      <c r="K38" s="617"/>
      <c r="L38" s="578">
        <f>K38*D38/1000*'[3]Pagat databaze 2013-2014 (2)'!D$11</f>
        <v>0</v>
      </c>
      <c r="M38" s="617"/>
      <c r="N38" s="578">
        <f>M38*D38/1000*'[3]Pagat databaze 2013-2014 (2)'!D$11</f>
        <v>0</v>
      </c>
      <c r="O38" s="618"/>
      <c r="P38" s="579">
        <f>O38*D38/1000*'[3]Pagat databaze 2013-2014 (2)'!$D$11</f>
        <v>0</v>
      </c>
      <c r="Q38" s="564">
        <f t="shared" si="26"/>
        <v>0</v>
      </c>
      <c r="R38" s="579">
        <f>Q38*$D38/1000*'[3]Pagat databaze 2013-2014 (2)'!$D$11</f>
        <v>0</v>
      </c>
      <c r="S38" s="592">
        <f t="shared" si="21"/>
        <v>0</v>
      </c>
      <c r="T38" s="579">
        <f>S38*$D38/1000*'[3]Pagat databaze 2013-2014 (2)'!$D$11</f>
        <v>0</v>
      </c>
      <c r="U38" s="577"/>
      <c r="V38" s="579">
        <f>U38*$D38/1000*'[3]Pagat databaze 2013-2014 (2)'!$D$11</f>
        <v>0</v>
      </c>
      <c r="W38" s="579">
        <f t="shared" si="22"/>
        <v>0</v>
      </c>
      <c r="X38" s="580">
        <f t="shared" si="23"/>
        <v>0</v>
      </c>
      <c r="Y38" s="580">
        <f>X38*'[3]Pagat databaze 2013-2014 (2)'!D$10</f>
        <v>0</v>
      </c>
      <c r="Z38" s="581">
        <f>IF(D38=0,0,IF(X38/D38/'[3]Pagat databaze 2013-2014 (2)'!D$11*1000&gt;'[3]Pagat databaze 2013-2014 (2)'!D$8,'[3]Pagat databaze 2013-2014 (2)'!D$8*D38*'[3]Pagat databaze 2013-2014 (2)'!D$11/1000,X38))</f>
        <v>0</v>
      </c>
      <c r="AA38" s="568">
        <f t="shared" si="25"/>
        <v>0</v>
      </c>
      <c r="AB38" s="581">
        <f t="shared" si="24"/>
        <v>0</v>
      </c>
      <c r="AC38" s="582">
        <f t="shared" si="2"/>
        <v>0</v>
      </c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5"/>
      <c r="AV38" s="515"/>
      <c r="AW38" s="515"/>
      <c r="AX38" s="515"/>
      <c r="AY38" s="515"/>
      <c r="AZ38" s="515"/>
      <c r="BA38" s="515"/>
      <c r="BB38" s="515"/>
      <c r="BC38" s="515"/>
      <c r="BD38" s="515"/>
      <c r="BE38" s="515"/>
      <c r="BF38" s="515"/>
      <c r="BG38" s="515"/>
      <c r="BH38" s="515"/>
      <c r="BI38" s="515"/>
      <c r="BJ38" s="515"/>
      <c r="BK38" s="515"/>
      <c r="BL38" s="515"/>
      <c r="BM38" s="515"/>
      <c r="BN38" s="515"/>
      <c r="BO38" s="515"/>
      <c r="BP38" s="515"/>
      <c r="BQ38" s="515"/>
      <c r="BR38" s="515"/>
      <c r="BS38" s="515"/>
      <c r="BT38" s="515"/>
      <c r="BU38" s="515"/>
      <c r="BV38" s="515"/>
      <c r="BW38" s="515"/>
      <c r="BX38" s="515"/>
      <c r="BY38" s="515"/>
      <c r="BZ38" s="515"/>
      <c r="CA38" s="515"/>
      <c r="CB38" s="515"/>
      <c r="CC38" s="515"/>
      <c r="CD38" s="515"/>
      <c r="CE38" s="515"/>
      <c r="CF38" s="515"/>
      <c r="CG38" s="515"/>
      <c r="CH38" s="515"/>
      <c r="CI38" s="515"/>
      <c r="CJ38" s="515"/>
      <c r="CK38" s="515"/>
      <c r="CL38" s="515"/>
      <c r="CM38" s="515"/>
      <c r="CN38" s="515"/>
      <c r="CO38" s="515"/>
      <c r="CP38" s="515"/>
      <c r="CQ38" s="515"/>
      <c r="CR38" s="515"/>
      <c r="CS38" s="515"/>
      <c r="CT38" s="515"/>
      <c r="CU38" s="515"/>
      <c r="CV38" s="515"/>
      <c r="CW38" s="515"/>
      <c r="CX38" s="515"/>
      <c r="CY38" s="515"/>
      <c r="CZ38" s="515"/>
      <c r="DA38" s="515"/>
      <c r="DB38" s="515"/>
      <c r="DC38" s="515"/>
      <c r="DD38" s="515"/>
      <c r="DE38" s="515"/>
      <c r="DF38" s="515"/>
      <c r="DG38" s="515"/>
      <c r="DH38" s="515"/>
      <c r="DI38" s="515"/>
      <c r="DJ38" s="515"/>
      <c r="DK38" s="515"/>
      <c r="DL38" s="515"/>
      <c r="DM38" s="515"/>
      <c r="DN38" s="515"/>
      <c r="DO38" s="515"/>
      <c r="DP38" s="515"/>
      <c r="DQ38" s="515"/>
      <c r="DR38" s="515"/>
      <c r="DS38" s="515"/>
      <c r="DT38" s="515"/>
      <c r="DU38" s="515"/>
      <c r="DV38" s="515"/>
      <c r="DW38" s="515"/>
      <c r="DX38" s="515"/>
      <c r="DY38" s="515"/>
      <c r="DZ38" s="515"/>
      <c r="EA38" s="515"/>
      <c r="EB38" s="515"/>
      <c r="EC38" s="515"/>
      <c r="ED38" s="515"/>
      <c r="EE38" s="515"/>
      <c r="EF38" s="515"/>
      <c r="EG38" s="515"/>
      <c r="EH38" s="515"/>
      <c r="EI38" s="515"/>
      <c r="EJ38" s="515"/>
      <c r="EK38" s="515"/>
      <c r="EL38" s="515"/>
      <c r="EM38" s="515"/>
      <c r="EN38" s="515"/>
      <c r="EO38" s="515"/>
      <c r="EP38" s="515"/>
      <c r="EQ38" s="515"/>
      <c r="ER38" s="515"/>
      <c r="ES38" s="515"/>
      <c r="ET38" s="515"/>
      <c r="EU38" s="515"/>
      <c r="EV38" s="515"/>
      <c r="EW38" s="515"/>
      <c r="EX38" s="515"/>
      <c r="EY38" s="515"/>
      <c r="EZ38" s="515"/>
      <c r="FA38" s="515"/>
      <c r="FB38" s="515"/>
      <c r="FC38" s="515"/>
      <c r="FD38" s="515"/>
      <c r="FE38" s="515"/>
      <c r="FF38" s="515"/>
      <c r="FG38" s="515"/>
      <c r="FH38" s="515"/>
      <c r="FI38" s="515"/>
      <c r="FJ38" s="515"/>
      <c r="FK38" s="515"/>
      <c r="FL38" s="515"/>
      <c r="FM38" s="515"/>
      <c r="FN38" s="515"/>
      <c r="FO38" s="515"/>
      <c r="FP38" s="515"/>
      <c r="FQ38" s="515"/>
      <c r="FR38" s="515"/>
      <c r="FS38" s="515"/>
      <c r="FT38" s="515"/>
      <c r="FU38" s="515"/>
      <c r="FV38" s="515"/>
      <c r="FW38" s="515"/>
      <c r="FX38" s="515"/>
      <c r="FY38" s="515"/>
      <c r="FZ38" s="515"/>
      <c r="GA38" s="515"/>
      <c r="GB38" s="515"/>
      <c r="GC38" s="515"/>
    </row>
    <row r="39" spans="1:185" s="549" customFormat="1" ht="12.6" hidden="1" customHeight="1">
      <c r="A39" s="570">
        <v>6</v>
      </c>
      <c r="B39" s="620" t="s">
        <v>478</v>
      </c>
      <c r="C39" s="621"/>
      <c r="D39" s="559">
        <f t="shared" si="19"/>
        <v>0</v>
      </c>
      <c r="E39" s="574">
        <v>1</v>
      </c>
      <c r="F39" s="604">
        <f>'[3]Pagat databaze 2013-2014 (2)'!G332+'[3]Pagat databaze 2013-2014 (2)'!H332/2</f>
        <v>14000</v>
      </c>
      <c r="G39" s="563"/>
      <c r="H39" s="576">
        <f t="shared" si="20"/>
        <v>0</v>
      </c>
      <c r="I39" s="622">
        <v>51150</v>
      </c>
      <c r="J39" s="508">
        <f>(I39+H39+F39)*D39*'[3]Pagat databaze 2013-2014 (2)'!D$11/1000</f>
        <v>0</v>
      </c>
      <c r="K39" s="617"/>
      <c r="L39" s="578">
        <f>K39*D39/1000*'[3]Pagat databaze 2013-2014 (2)'!D$11</f>
        <v>0</v>
      </c>
      <c r="M39" s="617"/>
      <c r="N39" s="578">
        <f>M39*D39/1000*'[3]Pagat databaze 2013-2014 (2)'!D$11</f>
        <v>0</v>
      </c>
      <c r="O39" s="618"/>
      <c r="P39" s="579">
        <f>O39*D39/1000*'[3]Pagat databaze 2013-2014 (2)'!$D$11</f>
        <v>0</v>
      </c>
      <c r="Q39" s="564">
        <f t="shared" si="26"/>
        <v>0</v>
      </c>
      <c r="R39" s="579">
        <f>Q39*$D39/1000*'[3]Pagat databaze 2013-2014 (2)'!$D$11</f>
        <v>0</v>
      </c>
      <c r="S39" s="592">
        <f t="shared" si="21"/>
        <v>0</v>
      </c>
      <c r="T39" s="579">
        <f>S39*$D39/1000*'[3]Pagat databaze 2013-2014 (2)'!$D$11</f>
        <v>0</v>
      </c>
      <c r="U39" s="577"/>
      <c r="V39" s="579">
        <f>U39*$D39/1000*'[3]Pagat databaze 2013-2014 (2)'!$D$11</f>
        <v>0</v>
      </c>
      <c r="W39" s="579">
        <f t="shared" si="22"/>
        <v>0</v>
      </c>
      <c r="X39" s="580">
        <f t="shared" si="23"/>
        <v>0</v>
      </c>
      <c r="Y39" s="580">
        <f>X39*'[3]Pagat databaze 2013-2014 (2)'!D$10</f>
        <v>0</v>
      </c>
      <c r="Z39" s="581">
        <f>IF(D39=0,0,IF(X39/D39/'[3]Pagat databaze 2013-2014 (2)'!D$11*1000&gt;'[3]Pagat databaze 2013-2014 (2)'!D$8,'[3]Pagat databaze 2013-2014 (2)'!D$8*D39*'[3]Pagat databaze 2013-2014 (2)'!D$11/1000,X39))</f>
        <v>0</v>
      </c>
      <c r="AA39" s="568">
        <f t="shared" si="25"/>
        <v>0</v>
      </c>
      <c r="AB39" s="581">
        <f t="shared" si="24"/>
        <v>0</v>
      </c>
      <c r="AC39" s="582">
        <f t="shared" si="2"/>
        <v>0</v>
      </c>
      <c r="AD39" s="515"/>
      <c r="AE39" s="515"/>
      <c r="AF39" s="515"/>
      <c r="AG39" s="515"/>
      <c r="AH39" s="515"/>
      <c r="AI39" s="515"/>
      <c r="AJ39" s="515"/>
      <c r="AK39" s="515"/>
      <c r="AL39" s="515"/>
      <c r="AM39" s="515"/>
      <c r="AN39" s="515"/>
      <c r="AO39" s="515"/>
      <c r="AP39" s="515"/>
      <c r="AQ39" s="515"/>
      <c r="AR39" s="515"/>
      <c r="AS39" s="515"/>
      <c r="AT39" s="515"/>
      <c r="AU39" s="515"/>
      <c r="AV39" s="515"/>
      <c r="AW39" s="515"/>
      <c r="AX39" s="515"/>
      <c r="AY39" s="515"/>
      <c r="AZ39" s="515"/>
      <c r="BA39" s="515"/>
      <c r="BB39" s="515"/>
      <c r="BC39" s="515"/>
      <c r="BD39" s="515"/>
      <c r="BE39" s="515"/>
      <c r="BF39" s="515"/>
      <c r="BG39" s="515"/>
      <c r="BH39" s="515"/>
      <c r="BI39" s="515"/>
      <c r="BJ39" s="515"/>
      <c r="BK39" s="515"/>
      <c r="BL39" s="515"/>
      <c r="BM39" s="515"/>
      <c r="BN39" s="515"/>
      <c r="BO39" s="515"/>
      <c r="BP39" s="515"/>
      <c r="BQ39" s="515"/>
      <c r="BR39" s="515"/>
      <c r="BS39" s="515"/>
      <c r="BT39" s="515"/>
      <c r="BU39" s="515"/>
      <c r="BV39" s="515"/>
      <c r="BW39" s="515"/>
      <c r="BX39" s="515"/>
      <c r="BY39" s="515"/>
      <c r="BZ39" s="515"/>
      <c r="CA39" s="515"/>
      <c r="CB39" s="515"/>
      <c r="CC39" s="515"/>
      <c r="CD39" s="515"/>
      <c r="CE39" s="515"/>
      <c r="CF39" s="515"/>
      <c r="CG39" s="515"/>
      <c r="CH39" s="515"/>
      <c r="CI39" s="515"/>
      <c r="CJ39" s="515"/>
      <c r="CK39" s="515"/>
      <c r="CL39" s="515"/>
      <c r="CM39" s="515"/>
      <c r="CN39" s="515"/>
      <c r="CO39" s="515"/>
      <c r="CP39" s="515"/>
      <c r="CQ39" s="515"/>
      <c r="CR39" s="515"/>
      <c r="CS39" s="515"/>
      <c r="CT39" s="515"/>
      <c r="CU39" s="515"/>
      <c r="CV39" s="515"/>
      <c r="CW39" s="515"/>
      <c r="CX39" s="515"/>
      <c r="CY39" s="515"/>
      <c r="CZ39" s="515"/>
      <c r="DA39" s="515"/>
      <c r="DB39" s="515"/>
      <c r="DC39" s="515"/>
      <c r="DD39" s="515"/>
      <c r="DE39" s="515"/>
      <c r="DF39" s="515"/>
      <c r="DG39" s="515"/>
      <c r="DH39" s="515"/>
      <c r="DI39" s="515"/>
      <c r="DJ39" s="515"/>
      <c r="DK39" s="515"/>
      <c r="DL39" s="515"/>
      <c r="DM39" s="515"/>
      <c r="DN39" s="515"/>
      <c r="DO39" s="515"/>
      <c r="DP39" s="515"/>
      <c r="DQ39" s="515"/>
      <c r="DR39" s="515"/>
      <c r="DS39" s="515"/>
      <c r="DT39" s="515"/>
      <c r="DU39" s="515"/>
      <c r="DV39" s="515"/>
      <c r="DW39" s="515"/>
      <c r="DX39" s="515"/>
      <c r="DY39" s="515"/>
      <c r="DZ39" s="515"/>
      <c r="EA39" s="515"/>
      <c r="EB39" s="515"/>
      <c r="EC39" s="515"/>
      <c r="ED39" s="515"/>
      <c r="EE39" s="515"/>
      <c r="EF39" s="515"/>
      <c r="EG39" s="515"/>
      <c r="EH39" s="515"/>
      <c r="EI39" s="515"/>
      <c r="EJ39" s="515"/>
      <c r="EK39" s="515"/>
      <c r="EL39" s="515"/>
      <c r="EM39" s="515"/>
      <c r="EN39" s="515"/>
      <c r="EO39" s="515"/>
      <c r="EP39" s="515"/>
      <c r="EQ39" s="515"/>
      <c r="ER39" s="515"/>
      <c r="ES39" s="515"/>
      <c r="ET39" s="515"/>
      <c r="EU39" s="515"/>
      <c r="EV39" s="515"/>
      <c r="EW39" s="515"/>
      <c r="EX39" s="515"/>
      <c r="EY39" s="515"/>
      <c r="EZ39" s="515"/>
      <c r="FA39" s="515"/>
      <c r="FB39" s="515"/>
      <c r="FC39" s="515"/>
      <c r="FD39" s="515"/>
      <c r="FE39" s="515"/>
      <c r="FF39" s="515"/>
      <c r="FG39" s="515"/>
      <c r="FH39" s="515"/>
      <c r="FI39" s="515"/>
      <c r="FJ39" s="515"/>
      <c r="FK39" s="515"/>
      <c r="FL39" s="515"/>
      <c r="FM39" s="515"/>
      <c r="FN39" s="515"/>
      <c r="FO39" s="515"/>
      <c r="FP39" s="515"/>
      <c r="FQ39" s="515"/>
      <c r="FR39" s="515"/>
      <c r="FS39" s="515"/>
      <c r="FT39" s="515"/>
      <c r="FU39" s="515"/>
      <c r="FV39" s="515"/>
      <c r="FW39" s="515"/>
      <c r="FX39" s="515"/>
      <c r="FY39" s="515"/>
      <c r="FZ39" s="515"/>
      <c r="GA39" s="515"/>
      <c r="GB39" s="515"/>
      <c r="GC39" s="515"/>
    </row>
    <row r="40" spans="1:185" s="549" customFormat="1" ht="12.6" hidden="1" customHeight="1">
      <c r="A40" s="570">
        <v>7</v>
      </c>
      <c r="B40" s="620" t="s">
        <v>479</v>
      </c>
      <c r="C40" s="621"/>
      <c r="D40" s="559">
        <f t="shared" si="19"/>
        <v>0</v>
      </c>
      <c r="E40" s="574">
        <v>1</v>
      </c>
      <c r="F40" s="604">
        <f>'[3]Pagat databaze 2013-2014 (2)'!G333+'[3]Pagat databaze 2013-2014 (2)'!H333/2</f>
        <v>14000</v>
      </c>
      <c r="G40" s="563"/>
      <c r="H40" s="576">
        <f t="shared" si="20"/>
        <v>0</v>
      </c>
      <c r="I40" s="623">
        <v>48950</v>
      </c>
      <c r="J40" s="508">
        <f>(I40+H40+F40)*D40*'[3]Pagat databaze 2013-2014 (2)'!D$11/1000</f>
        <v>0</v>
      </c>
      <c r="K40" s="617"/>
      <c r="L40" s="578">
        <f>K40*D40/1000*'[3]Pagat databaze 2013-2014 (2)'!D$11</f>
        <v>0</v>
      </c>
      <c r="M40" s="617"/>
      <c r="N40" s="578">
        <f>M40*D40/1000*'[3]Pagat databaze 2013-2014 (2)'!D$11</f>
        <v>0</v>
      </c>
      <c r="O40" s="618"/>
      <c r="P40" s="579">
        <f>O40*D40/1000*'[3]Pagat databaze 2013-2014 (2)'!$D$11</f>
        <v>0</v>
      </c>
      <c r="Q40" s="564">
        <f t="shared" si="26"/>
        <v>0</v>
      </c>
      <c r="R40" s="579">
        <f>Q40*$D40/1000*'[3]Pagat databaze 2013-2014 (2)'!$D$11</f>
        <v>0</v>
      </c>
      <c r="S40" s="592">
        <f t="shared" si="21"/>
        <v>0</v>
      </c>
      <c r="T40" s="579">
        <f>S40*$D40/1000*'[3]Pagat databaze 2013-2014 (2)'!$D$11</f>
        <v>0</v>
      </c>
      <c r="U40" s="577"/>
      <c r="V40" s="579">
        <f>U40*$D40/1000*'[3]Pagat databaze 2013-2014 (2)'!$D$11</f>
        <v>0</v>
      </c>
      <c r="W40" s="579">
        <f t="shared" si="22"/>
        <v>0</v>
      </c>
      <c r="X40" s="580">
        <f t="shared" si="23"/>
        <v>0</v>
      </c>
      <c r="Y40" s="580">
        <f>X40*'[3]Pagat databaze 2013-2014 (2)'!D$10</f>
        <v>0</v>
      </c>
      <c r="Z40" s="581">
        <f>IF(D40=0,0,IF(X40/D40/'[3]Pagat databaze 2013-2014 (2)'!D$11*1000&gt;'[3]Pagat databaze 2013-2014 (2)'!D$8,'[3]Pagat databaze 2013-2014 (2)'!D$8*D40*'[3]Pagat databaze 2013-2014 (2)'!D$11/1000,X40))</f>
        <v>0</v>
      </c>
      <c r="AA40" s="568">
        <f t="shared" si="25"/>
        <v>0</v>
      </c>
      <c r="AB40" s="581">
        <f t="shared" si="24"/>
        <v>0</v>
      </c>
      <c r="AC40" s="582">
        <f t="shared" si="2"/>
        <v>0</v>
      </c>
      <c r="AD40" s="515"/>
      <c r="AE40" s="515"/>
      <c r="AF40" s="515"/>
      <c r="AG40" s="515"/>
      <c r="AH40" s="515"/>
      <c r="AI40" s="515"/>
      <c r="AJ40" s="515"/>
      <c r="AK40" s="515"/>
      <c r="AL40" s="515"/>
      <c r="AM40" s="515"/>
      <c r="AN40" s="515"/>
      <c r="AO40" s="515"/>
      <c r="AP40" s="515"/>
      <c r="AQ40" s="515"/>
      <c r="AR40" s="515"/>
      <c r="AS40" s="515"/>
      <c r="AT40" s="515"/>
      <c r="AU40" s="515"/>
      <c r="AV40" s="515"/>
      <c r="AW40" s="515"/>
      <c r="AX40" s="515"/>
      <c r="AY40" s="515"/>
      <c r="AZ40" s="515"/>
      <c r="BA40" s="515"/>
      <c r="BB40" s="515"/>
      <c r="BC40" s="515"/>
      <c r="BD40" s="515"/>
      <c r="BE40" s="515"/>
      <c r="BF40" s="515"/>
      <c r="BG40" s="515"/>
      <c r="BH40" s="515"/>
      <c r="BI40" s="515"/>
      <c r="BJ40" s="515"/>
      <c r="BK40" s="515"/>
      <c r="BL40" s="515"/>
      <c r="BM40" s="515"/>
      <c r="BN40" s="515"/>
      <c r="BO40" s="515"/>
      <c r="BP40" s="515"/>
      <c r="BQ40" s="515"/>
      <c r="BR40" s="515"/>
      <c r="BS40" s="515"/>
      <c r="BT40" s="515"/>
      <c r="BU40" s="515"/>
      <c r="BV40" s="515"/>
      <c r="BW40" s="515"/>
      <c r="BX40" s="515"/>
      <c r="BY40" s="515"/>
      <c r="BZ40" s="515"/>
      <c r="CA40" s="515"/>
      <c r="CB40" s="515"/>
      <c r="CC40" s="515"/>
      <c r="CD40" s="515"/>
      <c r="CE40" s="515"/>
      <c r="CF40" s="515"/>
      <c r="CG40" s="515"/>
      <c r="CH40" s="515"/>
      <c r="CI40" s="515"/>
      <c r="CJ40" s="515"/>
      <c r="CK40" s="515"/>
      <c r="CL40" s="515"/>
      <c r="CM40" s="515"/>
      <c r="CN40" s="515"/>
      <c r="CO40" s="515"/>
      <c r="CP40" s="515"/>
      <c r="CQ40" s="515"/>
      <c r="CR40" s="515"/>
      <c r="CS40" s="515"/>
      <c r="CT40" s="515"/>
      <c r="CU40" s="515"/>
      <c r="CV40" s="515"/>
      <c r="CW40" s="515"/>
      <c r="CX40" s="515"/>
      <c r="CY40" s="515"/>
      <c r="CZ40" s="515"/>
      <c r="DA40" s="515"/>
      <c r="DB40" s="515"/>
      <c r="DC40" s="515"/>
      <c r="DD40" s="515"/>
      <c r="DE40" s="515"/>
      <c r="DF40" s="515"/>
      <c r="DG40" s="515"/>
      <c r="DH40" s="515"/>
      <c r="DI40" s="515"/>
      <c r="DJ40" s="515"/>
      <c r="DK40" s="515"/>
      <c r="DL40" s="515"/>
      <c r="DM40" s="515"/>
      <c r="DN40" s="515"/>
      <c r="DO40" s="515"/>
      <c r="DP40" s="515"/>
      <c r="DQ40" s="515"/>
      <c r="DR40" s="515"/>
      <c r="DS40" s="515"/>
      <c r="DT40" s="515"/>
      <c r="DU40" s="515"/>
      <c r="DV40" s="515"/>
      <c r="DW40" s="515"/>
      <c r="DX40" s="515"/>
      <c r="DY40" s="515"/>
      <c r="DZ40" s="515"/>
      <c r="EA40" s="515"/>
      <c r="EB40" s="515"/>
      <c r="EC40" s="515"/>
      <c r="ED40" s="515"/>
      <c r="EE40" s="515"/>
      <c r="EF40" s="515"/>
      <c r="EG40" s="515"/>
      <c r="EH40" s="515"/>
      <c r="EI40" s="515"/>
      <c r="EJ40" s="515"/>
      <c r="EK40" s="515"/>
      <c r="EL40" s="515"/>
      <c r="EM40" s="515"/>
      <c r="EN40" s="515"/>
      <c r="EO40" s="515"/>
      <c r="EP40" s="515"/>
      <c r="EQ40" s="515"/>
      <c r="ER40" s="515"/>
      <c r="ES40" s="515"/>
      <c r="ET40" s="515"/>
      <c r="EU40" s="515"/>
      <c r="EV40" s="515"/>
      <c r="EW40" s="515"/>
      <c r="EX40" s="515"/>
      <c r="EY40" s="515"/>
      <c r="EZ40" s="515"/>
      <c r="FA40" s="515"/>
      <c r="FB40" s="515"/>
      <c r="FC40" s="515"/>
      <c r="FD40" s="515"/>
      <c r="FE40" s="515"/>
      <c r="FF40" s="515"/>
      <c r="FG40" s="515"/>
      <c r="FH40" s="515"/>
      <c r="FI40" s="515"/>
      <c r="FJ40" s="515"/>
      <c r="FK40" s="515"/>
      <c r="FL40" s="515"/>
      <c r="FM40" s="515"/>
      <c r="FN40" s="515"/>
      <c r="FO40" s="515"/>
      <c r="FP40" s="515"/>
      <c r="FQ40" s="515"/>
      <c r="FR40" s="515"/>
      <c r="FS40" s="515"/>
      <c r="FT40" s="515"/>
      <c r="FU40" s="515"/>
      <c r="FV40" s="515"/>
      <c r="FW40" s="515"/>
      <c r="FX40" s="515"/>
      <c r="FY40" s="515"/>
      <c r="FZ40" s="515"/>
      <c r="GA40" s="515"/>
      <c r="GB40" s="515"/>
      <c r="GC40" s="515"/>
    </row>
    <row r="41" spans="1:185" s="549" customFormat="1" ht="12.6" hidden="1" customHeight="1">
      <c r="A41" s="570">
        <v>8</v>
      </c>
      <c r="B41" s="620" t="s">
        <v>480</v>
      </c>
      <c r="C41" s="621"/>
      <c r="D41" s="559">
        <f t="shared" si="19"/>
        <v>0</v>
      </c>
      <c r="E41" s="574">
        <v>1</v>
      </c>
      <c r="F41" s="604">
        <f>'[3]Pagat databaze 2013-2014 (2)'!G334+'[3]Pagat databaze 2013-2014 (2)'!H334/2</f>
        <v>14000</v>
      </c>
      <c r="G41" s="563"/>
      <c r="H41" s="576">
        <f t="shared" si="20"/>
        <v>0</v>
      </c>
      <c r="I41" s="623">
        <v>47850</v>
      </c>
      <c r="J41" s="508">
        <f>(I41+H41+F41)*D41*'[3]Pagat databaze 2013-2014 (2)'!D$11/1000</f>
        <v>0</v>
      </c>
      <c r="K41" s="617"/>
      <c r="L41" s="578">
        <f>K41*D41/1000*'[3]Pagat databaze 2013-2014 (2)'!D$11</f>
        <v>0</v>
      </c>
      <c r="M41" s="617"/>
      <c r="N41" s="578">
        <f>M41*D41/1000*'[3]Pagat databaze 2013-2014 (2)'!D$11</f>
        <v>0</v>
      </c>
      <c r="O41" s="618"/>
      <c r="P41" s="579">
        <f>O41*D41/1000*'[3]Pagat databaze 2013-2014 (2)'!$D$11</f>
        <v>0</v>
      </c>
      <c r="Q41" s="564">
        <f t="shared" si="26"/>
        <v>0</v>
      </c>
      <c r="R41" s="579">
        <f>Q41*$D41/1000*'[3]Pagat databaze 2013-2014 (2)'!$D$11</f>
        <v>0</v>
      </c>
      <c r="S41" s="592">
        <f t="shared" si="21"/>
        <v>0</v>
      </c>
      <c r="T41" s="579">
        <f>S41*$D41/1000*'[3]Pagat databaze 2013-2014 (2)'!$D$11</f>
        <v>0</v>
      </c>
      <c r="U41" s="577"/>
      <c r="V41" s="579">
        <f>U41*$D41/1000*'[3]Pagat databaze 2013-2014 (2)'!$D$11</f>
        <v>0</v>
      </c>
      <c r="W41" s="579">
        <f t="shared" si="22"/>
        <v>0</v>
      </c>
      <c r="X41" s="580">
        <f t="shared" si="23"/>
        <v>0</v>
      </c>
      <c r="Y41" s="580">
        <f>X41*'[3]Pagat databaze 2013-2014 (2)'!D$10</f>
        <v>0</v>
      </c>
      <c r="Z41" s="581">
        <f>IF(D41=0,0,IF(X41/D41/'[3]Pagat databaze 2013-2014 (2)'!D$11*1000&gt;'[3]Pagat databaze 2013-2014 (2)'!D$8,'[3]Pagat databaze 2013-2014 (2)'!D$8*D41*'[3]Pagat databaze 2013-2014 (2)'!D$11/1000,X41))</f>
        <v>0</v>
      </c>
      <c r="AA41" s="568">
        <f t="shared" si="25"/>
        <v>0</v>
      </c>
      <c r="AB41" s="581">
        <f t="shared" si="24"/>
        <v>0</v>
      </c>
      <c r="AC41" s="582">
        <f t="shared" si="2"/>
        <v>0</v>
      </c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5"/>
      <c r="AS41" s="515"/>
      <c r="AT41" s="515"/>
      <c r="AU41" s="515"/>
      <c r="AV41" s="515"/>
      <c r="AW41" s="515"/>
      <c r="AX41" s="515"/>
      <c r="AY41" s="515"/>
      <c r="AZ41" s="515"/>
      <c r="BA41" s="515"/>
      <c r="BB41" s="515"/>
      <c r="BC41" s="515"/>
      <c r="BD41" s="515"/>
      <c r="BE41" s="515"/>
      <c r="BF41" s="515"/>
      <c r="BG41" s="515"/>
      <c r="BH41" s="515"/>
      <c r="BI41" s="515"/>
      <c r="BJ41" s="515"/>
      <c r="BK41" s="515"/>
      <c r="BL41" s="515"/>
      <c r="BM41" s="515"/>
      <c r="BN41" s="515"/>
      <c r="BO41" s="515"/>
      <c r="BP41" s="515"/>
      <c r="BQ41" s="515"/>
      <c r="BR41" s="515"/>
      <c r="BS41" s="515"/>
      <c r="BT41" s="515"/>
      <c r="BU41" s="515"/>
      <c r="BV41" s="515"/>
      <c r="BW41" s="515"/>
      <c r="BX41" s="515"/>
      <c r="BY41" s="515"/>
      <c r="BZ41" s="515"/>
      <c r="CA41" s="515"/>
      <c r="CB41" s="515"/>
      <c r="CC41" s="515"/>
      <c r="CD41" s="515"/>
      <c r="CE41" s="515"/>
      <c r="CF41" s="515"/>
      <c r="CG41" s="515"/>
      <c r="CH41" s="515"/>
      <c r="CI41" s="515"/>
      <c r="CJ41" s="515"/>
      <c r="CK41" s="515"/>
      <c r="CL41" s="515"/>
      <c r="CM41" s="515"/>
      <c r="CN41" s="515"/>
      <c r="CO41" s="515"/>
      <c r="CP41" s="515"/>
      <c r="CQ41" s="515"/>
      <c r="CR41" s="515"/>
      <c r="CS41" s="515"/>
      <c r="CT41" s="515"/>
      <c r="CU41" s="515"/>
      <c r="CV41" s="515"/>
      <c r="CW41" s="515"/>
      <c r="CX41" s="515"/>
      <c r="CY41" s="515"/>
      <c r="CZ41" s="515"/>
      <c r="DA41" s="515"/>
      <c r="DB41" s="515"/>
      <c r="DC41" s="515"/>
      <c r="DD41" s="515"/>
      <c r="DE41" s="515"/>
      <c r="DF41" s="515"/>
      <c r="DG41" s="515"/>
      <c r="DH41" s="515"/>
      <c r="DI41" s="515"/>
      <c r="DJ41" s="515"/>
      <c r="DK41" s="515"/>
      <c r="DL41" s="515"/>
      <c r="DM41" s="515"/>
      <c r="DN41" s="515"/>
      <c r="DO41" s="515"/>
      <c r="DP41" s="515"/>
      <c r="DQ41" s="515"/>
      <c r="DR41" s="515"/>
      <c r="DS41" s="515"/>
      <c r="DT41" s="515"/>
      <c r="DU41" s="515"/>
      <c r="DV41" s="515"/>
      <c r="DW41" s="515"/>
      <c r="DX41" s="515"/>
      <c r="DY41" s="515"/>
      <c r="DZ41" s="515"/>
      <c r="EA41" s="515"/>
      <c r="EB41" s="515"/>
      <c r="EC41" s="515"/>
      <c r="ED41" s="515"/>
      <c r="EE41" s="515"/>
      <c r="EF41" s="515"/>
      <c r="EG41" s="515"/>
      <c r="EH41" s="515"/>
      <c r="EI41" s="515"/>
      <c r="EJ41" s="515"/>
      <c r="EK41" s="515"/>
      <c r="EL41" s="515"/>
      <c r="EM41" s="515"/>
      <c r="EN41" s="515"/>
      <c r="EO41" s="515"/>
      <c r="EP41" s="515"/>
      <c r="EQ41" s="515"/>
      <c r="ER41" s="515"/>
      <c r="ES41" s="515"/>
      <c r="ET41" s="515"/>
      <c r="EU41" s="515"/>
      <c r="EV41" s="515"/>
      <c r="EW41" s="515"/>
      <c r="EX41" s="515"/>
      <c r="EY41" s="515"/>
      <c r="EZ41" s="515"/>
      <c r="FA41" s="515"/>
      <c r="FB41" s="515"/>
      <c r="FC41" s="515"/>
      <c r="FD41" s="515"/>
      <c r="FE41" s="515"/>
      <c r="FF41" s="515"/>
      <c r="FG41" s="515"/>
      <c r="FH41" s="515"/>
      <c r="FI41" s="515"/>
      <c r="FJ41" s="515"/>
      <c r="FK41" s="515"/>
      <c r="FL41" s="515"/>
      <c r="FM41" s="515"/>
      <c r="FN41" s="515"/>
      <c r="FO41" s="515"/>
      <c r="FP41" s="515"/>
      <c r="FQ41" s="515"/>
      <c r="FR41" s="515"/>
      <c r="FS41" s="515"/>
      <c r="FT41" s="515"/>
      <c r="FU41" s="515"/>
      <c r="FV41" s="515"/>
      <c r="FW41" s="515"/>
      <c r="FX41" s="515"/>
      <c r="FY41" s="515"/>
      <c r="FZ41" s="515"/>
      <c r="GA41" s="515"/>
      <c r="GB41" s="515"/>
      <c r="GC41" s="515"/>
    </row>
    <row r="42" spans="1:185" s="549" customFormat="1" ht="12.6" hidden="1" customHeight="1">
      <c r="A42" s="570">
        <v>9</v>
      </c>
      <c r="B42" s="620" t="s">
        <v>481</v>
      </c>
      <c r="C42" s="621"/>
      <c r="D42" s="559">
        <f t="shared" si="19"/>
        <v>0</v>
      </c>
      <c r="E42" s="574">
        <v>1</v>
      </c>
      <c r="F42" s="604">
        <f>'[3]Pagat databaze 2013-2014 (2)'!G335+'[3]Pagat databaze 2013-2014 (2)'!H335/2</f>
        <v>14000</v>
      </c>
      <c r="G42" s="563"/>
      <c r="H42" s="576">
        <f t="shared" si="20"/>
        <v>0</v>
      </c>
      <c r="I42" s="623">
        <v>47300</v>
      </c>
      <c r="J42" s="508">
        <f>(I42+H42+F42)*D42*'[3]Pagat databaze 2013-2014 (2)'!D$11/1000</f>
        <v>0</v>
      </c>
      <c r="K42" s="617"/>
      <c r="L42" s="578">
        <f>K42*D42/1000*'[3]Pagat databaze 2013-2014 (2)'!D$11</f>
        <v>0</v>
      </c>
      <c r="M42" s="617"/>
      <c r="N42" s="578">
        <f>M42*D42/1000*'[3]Pagat databaze 2013-2014 (2)'!D$11</f>
        <v>0</v>
      </c>
      <c r="O42" s="618"/>
      <c r="P42" s="579">
        <f>O42*D42/1000*'[3]Pagat databaze 2013-2014 (2)'!$D$11</f>
        <v>0</v>
      </c>
      <c r="Q42" s="564">
        <f t="shared" si="26"/>
        <v>0</v>
      </c>
      <c r="R42" s="579">
        <f>Q42*$D42/1000*'[3]Pagat databaze 2013-2014 (2)'!$D$11</f>
        <v>0</v>
      </c>
      <c r="S42" s="592">
        <f t="shared" si="21"/>
        <v>0</v>
      </c>
      <c r="T42" s="579">
        <f>S42*$D42/1000*'[3]Pagat databaze 2013-2014 (2)'!$D$11</f>
        <v>0</v>
      </c>
      <c r="U42" s="577"/>
      <c r="V42" s="579">
        <f>U42*$D42/1000*'[3]Pagat databaze 2013-2014 (2)'!$D$11</f>
        <v>0</v>
      </c>
      <c r="W42" s="579">
        <f t="shared" si="22"/>
        <v>0</v>
      </c>
      <c r="X42" s="580">
        <f t="shared" si="23"/>
        <v>0</v>
      </c>
      <c r="Y42" s="580">
        <f>X42*'[3]Pagat databaze 2013-2014 (2)'!D$10</f>
        <v>0</v>
      </c>
      <c r="Z42" s="581">
        <f>IF(D42=0,0,IF(X42/D42/'[3]Pagat databaze 2013-2014 (2)'!D$11*1000&gt;'[3]Pagat databaze 2013-2014 (2)'!D$8,'[3]Pagat databaze 2013-2014 (2)'!D$8*D42*'[3]Pagat databaze 2013-2014 (2)'!D$11/1000,X42))</f>
        <v>0</v>
      </c>
      <c r="AA42" s="568">
        <f t="shared" si="25"/>
        <v>0</v>
      </c>
      <c r="AB42" s="581">
        <f t="shared" si="24"/>
        <v>0</v>
      </c>
      <c r="AC42" s="582">
        <f t="shared" si="2"/>
        <v>0</v>
      </c>
      <c r="AD42" s="515"/>
      <c r="AE42" s="515"/>
      <c r="AF42" s="515"/>
      <c r="AG42" s="515"/>
      <c r="AH42" s="515"/>
      <c r="AI42" s="515"/>
      <c r="AJ42" s="515"/>
      <c r="AK42" s="515"/>
      <c r="AL42" s="515"/>
      <c r="AM42" s="515"/>
      <c r="AN42" s="515"/>
      <c r="AO42" s="515"/>
      <c r="AP42" s="515"/>
      <c r="AQ42" s="515"/>
      <c r="AR42" s="515"/>
      <c r="AS42" s="515"/>
      <c r="AT42" s="515"/>
      <c r="AU42" s="515"/>
      <c r="AV42" s="515"/>
      <c r="AW42" s="515"/>
      <c r="AX42" s="515"/>
      <c r="AY42" s="515"/>
      <c r="AZ42" s="515"/>
      <c r="BA42" s="515"/>
      <c r="BB42" s="515"/>
      <c r="BC42" s="515"/>
      <c r="BD42" s="515"/>
      <c r="BE42" s="515"/>
      <c r="BF42" s="515"/>
      <c r="BG42" s="515"/>
      <c r="BH42" s="515"/>
      <c r="BI42" s="515"/>
      <c r="BJ42" s="515"/>
      <c r="BK42" s="515"/>
      <c r="BL42" s="515"/>
      <c r="BM42" s="515"/>
      <c r="BN42" s="515"/>
      <c r="BO42" s="515"/>
      <c r="BP42" s="515"/>
      <c r="BQ42" s="515"/>
      <c r="BR42" s="515"/>
      <c r="BS42" s="515"/>
      <c r="BT42" s="515"/>
      <c r="BU42" s="515"/>
      <c r="BV42" s="515"/>
      <c r="BW42" s="515"/>
      <c r="BX42" s="515"/>
      <c r="BY42" s="515"/>
      <c r="BZ42" s="515"/>
      <c r="CA42" s="515"/>
      <c r="CB42" s="515"/>
      <c r="CC42" s="515"/>
      <c r="CD42" s="515"/>
      <c r="CE42" s="515"/>
      <c r="CF42" s="515"/>
      <c r="CG42" s="515"/>
      <c r="CH42" s="515"/>
      <c r="CI42" s="515"/>
      <c r="CJ42" s="515"/>
      <c r="CK42" s="515"/>
      <c r="CL42" s="515"/>
      <c r="CM42" s="515"/>
      <c r="CN42" s="515"/>
      <c r="CO42" s="515"/>
      <c r="CP42" s="515"/>
      <c r="CQ42" s="515"/>
      <c r="CR42" s="515"/>
      <c r="CS42" s="515"/>
      <c r="CT42" s="515"/>
      <c r="CU42" s="515"/>
      <c r="CV42" s="515"/>
      <c r="CW42" s="515"/>
      <c r="CX42" s="515"/>
      <c r="CY42" s="515"/>
      <c r="CZ42" s="515"/>
      <c r="DA42" s="515"/>
      <c r="DB42" s="515"/>
      <c r="DC42" s="515"/>
      <c r="DD42" s="515"/>
      <c r="DE42" s="515"/>
      <c r="DF42" s="515"/>
      <c r="DG42" s="515"/>
      <c r="DH42" s="515"/>
      <c r="DI42" s="515"/>
      <c r="DJ42" s="515"/>
      <c r="DK42" s="515"/>
      <c r="DL42" s="515"/>
      <c r="DM42" s="515"/>
      <c r="DN42" s="515"/>
      <c r="DO42" s="515"/>
      <c r="DP42" s="515"/>
      <c r="DQ42" s="515"/>
      <c r="DR42" s="515"/>
      <c r="DS42" s="515"/>
      <c r="DT42" s="515"/>
      <c r="DU42" s="515"/>
      <c r="DV42" s="515"/>
      <c r="DW42" s="515"/>
      <c r="DX42" s="515"/>
      <c r="DY42" s="515"/>
      <c r="DZ42" s="515"/>
      <c r="EA42" s="515"/>
      <c r="EB42" s="515"/>
      <c r="EC42" s="515"/>
      <c r="ED42" s="515"/>
      <c r="EE42" s="515"/>
      <c r="EF42" s="515"/>
      <c r="EG42" s="515"/>
      <c r="EH42" s="515"/>
      <c r="EI42" s="515"/>
      <c r="EJ42" s="515"/>
      <c r="EK42" s="515"/>
      <c r="EL42" s="515"/>
      <c r="EM42" s="515"/>
      <c r="EN42" s="515"/>
      <c r="EO42" s="515"/>
      <c r="EP42" s="515"/>
      <c r="EQ42" s="515"/>
      <c r="ER42" s="515"/>
      <c r="ES42" s="515"/>
      <c r="ET42" s="515"/>
      <c r="EU42" s="515"/>
      <c r="EV42" s="515"/>
      <c r="EW42" s="515"/>
      <c r="EX42" s="515"/>
      <c r="EY42" s="515"/>
      <c r="EZ42" s="515"/>
      <c r="FA42" s="515"/>
      <c r="FB42" s="515"/>
      <c r="FC42" s="515"/>
      <c r="FD42" s="515"/>
      <c r="FE42" s="515"/>
      <c r="FF42" s="515"/>
      <c r="FG42" s="515"/>
      <c r="FH42" s="515"/>
      <c r="FI42" s="515"/>
      <c r="FJ42" s="515"/>
      <c r="FK42" s="515"/>
      <c r="FL42" s="515"/>
      <c r="FM42" s="515"/>
      <c r="FN42" s="515"/>
      <c r="FO42" s="515"/>
      <c r="FP42" s="515"/>
      <c r="FQ42" s="515"/>
      <c r="FR42" s="515"/>
      <c r="FS42" s="515"/>
      <c r="FT42" s="515"/>
      <c r="FU42" s="515"/>
      <c r="FV42" s="515"/>
      <c r="FW42" s="515"/>
      <c r="FX42" s="515"/>
      <c r="FY42" s="515"/>
      <c r="FZ42" s="515"/>
      <c r="GA42" s="515"/>
      <c r="GB42" s="515"/>
      <c r="GC42" s="515"/>
    </row>
    <row r="43" spans="1:185" s="549" customFormat="1" ht="12.6" hidden="1" customHeight="1">
      <c r="A43" s="570">
        <v>10</v>
      </c>
      <c r="B43" s="620" t="s">
        <v>482</v>
      </c>
      <c r="C43" s="621"/>
      <c r="D43" s="559">
        <f t="shared" si="19"/>
        <v>0</v>
      </c>
      <c r="E43" s="574">
        <v>1</v>
      </c>
      <c r="F43" s="604">
        <f>'[3]Pagat databaze 2013-2014 (2)'!G336+'[3]Pagat databaze 2013-2014 (2)'!H336/2</f>
        <v>14000</v>
      </c>
      <c r="G43" s="563"/>
      <c r="H43" s="576">
        <f t="shared" si="20"/>
        <v>0</v>
      </c>
      <c r="I43" s="623">
        <v>46750</v>
      </c>
      <c r="J43" s="508">
        <f>(I43+H43+F43)*D43*'[3]Pagat databaze 2013-2014 (2)'!D$11/1000</f>
        <v>0</v>
      </c>
      <c r="K43" s="617"/>
      <c r="L43" s="578">
        <f>K43*D43/1000*'[3]Pagat databaze 2013-2014 (2)'!D$11</f>
        <v>0</v>
      </c>
      <c r="M43" s="617"/>
      <c r="N43" s="578">
        <f>M43*D43/1000*'[3]Pagat databaze 2013-2014 (2)'!D$11</f>
        <v>0</v>
      </c>
      <c r="O43" s="618"/>
      <c r="P43" s="579">
        <f>O43*D43/1000*'[3]Pagat databaze 2013-2014 (2)'!$D$11</f>
        <v>0</v>
      </c>
      <c r="Q43" s="564">
        <f t="shared" si="26"/>
        <v>0</v>
      </c>
      <c r="R43" s="579">
        <f>Q43*$D43/1000*'[3]Pagat databaze 2013-2014 (2)'!$D$11</f>
        <v>0</v>
      </c>
      <c r="S43" s="592">
        <f t="shared" si="21"/>
        <v>0</v>
      </c>
      <c r="T43" s="579">
        <f>S43*$D43/1000*'[3]Pagat databaze 2013-2014 (2)'!$D$11</f>
        <v>0</v>
      </c>
      <c r="U43" s="577"/>
      <c r="V43" s="579">
        <f>U43*$D43/1000*'[3]Pagat databaze 2013-2014 (2)'!$D$11</f>
        <v>0</v>
      </c>
      <c r="W43" s="579">
        <f t="shared" si="22"/>
        <v>0</v>
      </c>
      <c r="X43" s="580">
        <f t="shared" si="23"/>
        <v>0</v>
      </c>
      <c r="Y43" s="580">
        <f>X43*'[3]Pagat databaze 2013-2014 (2)'!D$10</f>
        <v>0</v>
      </c>
      <c r="Z43" s="581">
        <f>IF(D43=0,0,IF(X43/D43/'[3]Pagat databaze 2013-2014 (2)'!D$11*1000&gt;'[3]Pagat databaze 2013-2014 (2)'!D$8,'[3]Pagat databaze 2013-2014 (2)'!D$8*D43*'[3]Pagat databaze 2013-2014 (2)'!D$11/1000,X43))</f>
        <v>0</v>
      </c>
      <c r="AA43" s="568">
        <f t="shared" si="25"/>
        <v>0</v>
      </c>
      <c r="AB43" s="581">
        <f t="shared" si="24"/>
        <v>0</v>
      </c>
      <c r="AC43" s="582">
        <f t="shared" si="2"/>
        <v>0</v>
      </c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  <c r="AO43" s="515"/>
      <c r="AP43" s="515"/>
      <c r="AQ43" s="515"/>
      <c r="AR43" s="515"/>
      <c r="AS43" s="515"/>
      <c r="AT43" s="515"/>
      <c r="AU43" s="515"/>
      <c r="AV43" s="515"/>
      <c r="AW43" s="515"/>
      <c r="AX43" s="515"/>
      <c r="AY43" s="515"/>
      <c r="AZ43" s="515"/>
      <c r="BA43" s="515"/>
      <c r="BB43" s="515"/>
      <c r="BC43" s="515"/>
      <c r="BD43" s="515"/>
      <c r="BE43" s="515"/>
      <c r="BF43" s="515"/>
      <c r="BG43" s="515"/>
      <c r="BH43" s="515"/>
      <c r="BI43" s="515"/>
      <c r="BJ43" s="515"/>
      <c r="BK43" s="515"/>
      <c r="BL43" s="515"/>
      <c r="BM43" s="515"/>
      <c r="BN43" s="515"/>
      <c r="BO43" s="515"/>
      <c r="BP43" s="515"/>
      <c r="BQ43" s="515"/>
      <c r="BR43" s="515"/>
      <c r="BS43" s="515"/>
      <c r="BT43" s="515"/>
      <c r="BU43" s="515"/>
      <c r="BV43" s="515"/>
      <c r="BW43" s="515"/>
      <c r="BX43" s="515"/>
      <c r="BY43" s="515"/>
      <c r="BZ43" s="515"/>
      <c r="CA43" s="515"/>
      <c r="CB43" s="515"/>
      <c r="CC43" s="515"/>
      <c r="CD43" s="515"/>
      <c r="CE43" s="515"/>
      <c r="CF43" s="515"/>
      <c r="CG43" s="515"/>
      <c r="CH43" s="515"/>
      <c r="CI43" s="515"/>
      <c r="CJ43" s="515"/>
      <c r="CK43" s="515"/>
      <c r="CL43" s="515"/>
      <c r="CM43" s="515"/>
      <c r="CN43" s="515"/>
      <c r="CO43" s="515"/>
      <c r="CP43" s="515"/>
      <c r="CQ43" s="515"/>
      <c r="CR43" s="515"/>
      <c r="CS43" s="515"/>
      <c r="CT43" s="515"/>
      <c r="CU43" s="515"/>
      <c r="CV43" s="515"/>
      <c r="CW43" s="515"/>
      <c r="CX43" s="515"/>
      <c r="CY43" s="515"/>
      <c r="CZ43" s="515"/>
      <c r="DA43" s="515"/>
      <c r="DB43" s="515"/>
      <c r="DC43" s="515"/>
      <c r="DD43" s="515"/>
      <c r="DE43" s="515"/>
      <c r="DF43" s="515"/>
      <c r="DG43" s="515"/>
      <c r="DH43" s="515"/>
      <c r="DI43" s="515"/>
      <c r="DJ43" s="515"/>
      <c r="DK43" s="515"/>
      <c r="DL43" s="515"/>
      <c r="DM43" s="515"/>
      <c r="DN43" s="515"/>
      <c r="DO43" s="515"/>
      <c r="DP43" s="515"/>
      <c r="DQ43" s="515"/>
      <c r="DR43" s="515"/>
      <c r="DS43" s="515"/>
      <c r="DT43" s="515"/>
      <c r="DU43" s="515"/>
      <c r="DV43" s="515"/>
      <c r="DW43" s="515"/>
      <c r="DX43" s="515"/>
      <c r="DY43" s="515"/>
      <c r="DZ43" s="515"/>
      <c r="EA43" s="515"/>
      <c r="EB43" s="515"/>
      <c r="EC43" s="515"/>
      <c r="ED43" s="515"/>
      <c r="EE43" s="515"/>
      <c r="EF43" s="515"/>
      <c r="EG43" s="515"/>
      <c r="EH43" s="515"/>
      <c r="EI43" s="515"/>
      <c r="EJ43" s="515"/>
      <c r="EK43" s="515"/>
      <c r="EL43" s="515"/>
      <c r="EM43" s="515"/>
      <c r="EN43" s="515"/>
      <c r="EO43" s="515"/>
      <c r="EP43" s="515"/>
      <c r="EQ43" s="515"/>
      <c r="ER43" s="515"/>
      <c r="ES43" s="515"/>
      <c r="ET43" s="515"/>
      <c r="EU43" s="515"/>
      <c r="EV43" s="515"/>
      <c r="EW43" s="515"/>
      <c r="EX43" s="515"/>
      <c r="EY43" s="515"/>
      <c r="EZ43" s="515"/>
      <c r="FA43" s="515"/>
      <c r="FB43" s="515"/>
      <c r="FC43" s="515"/>
      <c r="FD43" s="515"/>
      <c r="FE43" s="515"/>
      <c r="FF43" s="515"/>
      <c r="FG43" s="515"/>
      <c r="FH43" s="515"/>
      <c r="FI43" s="515"/>
      <c r="FJ43" s="515"/>
      <c r="FK43" s="515"/>
      <c r="FL43" s="515"/>
      <c r="FM43" s="515"/>
      <c r="FN43" s="515"/>
      <c r="FO43" s="515"/>
      <c r="FP43" s="515"/>
      <c r="FQ43" s="515"/>
      <c r="FR43" s="515"/>
      <c r="FS43" s="515"/>
      <c r="FT43" s="515"/>
      <c r="FU43" s="515"/>
      <c r="FV43" s="515"/>
      <c r="FW43" s="515"/>
      <c r="FX43" s="515"/>
      <c r="FY43" s="515"/>
      <c r="FZ43" s="515"/>
      <c r="GA43" s="515"/>
      <c r="GB43" s="515"/>
      <c r="GC43" s="515"/>
    </row>
    <row r="44" spans="1:185" s="549" customFormat="1" ht="12.6" hidden="1" customHeight="1">
      <c r="A44" s="570">
        <v>11</v>
      </c>
      <c r="B44" s="620" t="s">
        <v>483</v>
      </c>
      <c r="C44" s="621"/>
      <c r="D44" s="559">
        <f t="shared" si="19"/>
        <v>0</v>
      </c>
      <c r="E44" s="574">
        <v>1</v>
      </c>
      <c r="F44" s="604">
        <f>'[3]Pagat databaze 2013-2014 (2)'!G337+'[3]Pagat databaze 2013-2014 (2)'!H337/2</f>
        <v>14000</v>
      </c>
      <c r="G44" s="563"/>
      <c r="H44" s="576">
        <f t="shared" si="20"/>
        <v>0</v>
      </c>
      <c r="I44" s="623">
        <v>45100</v>
      </c>
      <c r="J44" s="508">
        <f>(I44+H44+F44)*D44*'[3]Pagat databaze 2013-2014 (2)'!D$11/1000</f>
        <v>0</v>
      </c>
      <c r="K44" s="617"/>
      <c r="L44" s="578">
        <f>K44*D44/1000*'[3]Pagat databaze 2013-2014 (2)'!D$11</f>
        <v>0</v>
      </c>
      <c r="M44" s="617"/>
      <c r="N44" s="578">
        <f>M44*D44/1000*'[3]Pagat databaze 2013-2014 (2)'!D$11</f>
        <v>0</v>
      </c>
      <c r="O44" s="618"/>
      <c r="P44" s="579">
        <f>O44*D44/1000*'[3]Pagat databaze 2013-2014 (2)'!$D$11</f>
        <v>0</v>
      </c>
      <c r="Q44" s="564">
        <f t="shared" si="26"/>
        <v>0</v>
      </c>
      <c r="R44" s="579">
        <f>Q44*$D44/1000*'[3]Pagat databaze 2013-2014 (2)'!$D$11</f>
        <v>0</v>
      </c>
      <c r="S44" s="592">
        <f t="shared" si="21"/>
        <v>0</v>
      </c>
      <c r="T44" s="579">
        <f>S44*$D44/1000*'[3]Pagat databaze 2013-2014 (2)'!$D$11</f>
        <v>0</v>
      </c>
      <c r="U44" s="577"/>
      <c r="V44" s="579">
        <f>U44*$D44/1000*'[3]Pagat databaze 2013-2014 (2)'!$D$11</f>
        <v>0</v>
      </c>
      <c r="W44" s="579">
        <f t="shared" si="22"/>
        <v>0</v>
      </c>
      <c r="X44" s="580">
        <f t="shared" si="23"/>
        <v>0</v>
      </c>
      <c r="Y44" s="580">
        <f>X44*'[3]Pagat databaze 2013-2014 (2)'!D$10</f>
        <v>0</v>
      </c>
      <c r="Z44" s="581">
        <f>IF(D44=0,0,IF(X44/D44/'[3]Pagat databaze 2013-2014 (2)'!D$11*1000&gt;'[3]Pagat databaze 2013-2014 (2)'!D$8,'[3]Pagat databaze 2013-2014 (2)'!D$8*D44*'[3]Pagat databaze 2013-2014 (2)'!D$11/1000,X44))</f>
        <v>0</v>
      </c>
      <c r="AA44" s="568">
        <f t="shared" si="25"/>
        <v>0</v>
      </c>
      <c r="AB44" s="581">
        <f t="shared" si="24"/>
        <v>0</v>
      </c>
      <c r="AC44" s="582">
        <f t="shared" si="2"/>
        <v>0</v>
      </c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  <c r="AO44" s="515"/>
      <c r="AP44" s="515"/>
      <c r="AQ44" s="515"/>
      <c r="AR44" s="515"/>
      <c r="AS44" s="515"/>
      <c r="AT44" s="515"/>
      <c r="AU44" s="515"/>
      <c r="AV44" s="515"/>
      <c r="AW44" s="515"/>
      <c r="AX44" s="515"/>
      <c r="AY44" s="515"/>
      <c r="AZ44" s="515"/>
      <c r="BA44" s="515"/>
      <c r="BB44" s="515"/>
      <c r="BC44" s="515"/>
      <c r="BD44" s="515"/>
      <c r="BE44" s="515"/>
      <c r="BF44" s="515"/>
      <c r="BG44" s="515"/>
      <c r="BH44" s="515"/>
      <c r="BI44" s="515"/>
      <c r="BJ44" s="515"/>
      <c r="BK44" s="515"/>
      <c r="BL44" s="515"/>
      <c r="BM44" s="515"/>
      <c r="BN44" s="515"/>
      <c r="BO44" s="515"/>
      <c r="BP44" s="515"/>
      <c r="BQ44" s="515"/>
      <c r="BR44" s="515"/>
      <c r="BS44" s="515"/>
      <c r="BT44" s="515"/>
      <c r="BU44" s="515"/>
      <c r="BV44" s="515"/>
      <c r="BW44" s="515"/>
      <c r="BX44" s="515"/>
      <c r="BY44" s="515"/>
      <c r="BZ44" s="515"/>
      <c r="CA44" s="515"/>
      <c r="CB44" s="515"/>
      <c r="CC44" s="515"/>
      <c r="CD44" s="515"/>
      <c r="CE44" s="515"/>
      <c r="CF44" s="515"/>
      <c r="CG44" s="515"/>
      <c r="CH44" s="515"/>
      <c r="CI44" s="515"/>
      <c r="CJ44" s="515"/>
      <c r="CK44" s="515"/>
      <c r="CL44" s="515"/>
      <c r="CM44" s="515"/>
      <c r="CN44" s="515"/>
      <c r="CO44" s="515"/>
      <c r="CP44" s="515"/>
      <c r="CQ44" s="515"/>
      <c r="CR44" s="515"/>
      <c r="CS44" s="515"/>
      <c r="CT44" s="515"/>
      <c r="CU44" s="515"/>
      <c r="CV44" s="515"/>
      <c r="CW44" s="515"/>
      <c r="CX44" s="515"/>
      <c r="CY44" s="515"/>
      <c r="CZ44" s="515"/>
      <c r="DA44" s="515"/>
      <c r="DB44" s="515"/>
      <c r="DC44" s="515"/>
      <c r="DD44" s="515"/>
      <c r="DE44" s="515"/>
      <c r="DF44" s="515"/>
      <c r="DG44" s="515"/>
      <c r="DH44" s="515"/>
      <c r="DI44" s="515"/>
      <c r="DJ44" s="515"/>
      <c r="DK44" s="515"/>
      <c r="DL44" s="515"/>
      <c r="DM44" s="515"/>
      <c r="DN44" s="515"/>
      <c r="DO44" s="515"/>
      <c r="DP44" s="515"/>
      <c r="DQ44" s="515"/>
      <c r="DR44" s="515"/>
      <c r="DS44" s="515"/>
      <c r="DT44" s="515"/>
      <c r="DU44" s="515"/>
      <c r="DV44" s="515"/>
      <c r="DW44" s="515"/>
      <c r="DX44" s="515"/>
      <c r="DY44" s="515"/>
      <c r="DZ44" s="515"/>
      <c r="EA44" s="515"/>
      <c r="EB44" s="515"/>
      <c r="EC44" s="515"/>
      <c r="ED44" s="515"/>
      <c r="EE44" s="515"/>
      <c r="EF44" s="515"/>
      <c r="EG44" s="515"/>
      <c r="EH44" s="515"/>
      <c r="EI44" s="515"/>
      <c r="EJ44" s="515"/>
      <c r="EK44" s="515"/>
      <c r="EL44" s="515"/>
      <c r="EM44" s="515"/>
      <c r="EN44" s="515"/>
      <c r="EO44" s="515"/>
      <c r="EP44" s="515"/>
      <c r="EQ44" s="515"/>
      <c r="ER44" s="515"/>
      <c r="ES44" s="515"/>
      <c r="ET44" s="515"/>
      <c r="EU44" s="515"/>
      <c r="EV44" s="515"/>
      <c r="EW44" s="515"/>
      <c r="EX44" s="515"/>
      <c r="EY44" s="515"/>
      <c r="EZ44" s="515"/>
      <c r="FA44" s="515"/>
      <c r="FB44" s="515"/>
      <c r="FC44" s="515"/>
      <c r="FD44" s="515"/>
      <c r="FE44" s="515"/>
      <c r="FF44" s="515"/>
      <c r="FG44" s="515"/>
      <c r="FH44" s="515"/>
      <c r="FI44" s="515"/>
      <c r="FJ44" s="515"/>
      <c r="FK44" s="515"/>
      <c r="FL44" s="515"/>
      <c r="FM44" s="515"/>
      <c r="FN44" s="515"/>
      <c r="FO44" s="515"/>
      <c r="FP44" s="515"/>
      <c r="FQ44" s="515"/>
      <c r="FR44" s="515"/>
      <c r="FS44" s="515"/>
      <c r="FT44" s="515"/>
      <c r="FU44" s="515"/>
      <c r="FV44" s="515"/>
      <c r="FW44" s="515"/>
      <c r="FX44" s="515"/>
      <c r="FY44" s="515"/>
      <c r="FZ44" s="515"/>
      <c r="GA44" s="515"/>
      <c r="GB44" s="515"/>
      <c r="GC44" s="515"/>
    </row>
    <row r="45" spans="1:185" s="549" customFormat="1" ht="12.6" hidden="1" customHeight="1">
      <c r="A45" s="570">
        <v>12</v>
      </c>
      <c r="B45" s="571" t="s">
        <v>484</v>
      </c>
      <c r="C45" s="557"/>
      <c r="D45" s="559">
        <f t="shared" si="19"/>
        <v>0</v>
      </c>
      <c r="E45" s="574">
        <v>1</v>
      </c>
      <c r="F45" s="604">
        <f>'[3]Pagat databaze 2013-2014 (2)'!G338+'[3]Pagat databaze 2013-2014 (2)'!H338/2</f>
        <v>14000</v>
      </c>
      <c r="G45" s="563"/>
      <c r="H45" s="576">
        <f t="shared" si="20"/>
        <v>0</v>
      </c>
      <c r="I45" s="623">
        <v>43450</v>
      </c>
      <c r="J45" s="508">
        <f>(I45+H45+F45)*D45*'[3]Pagat databaze 2013-2014 (2)'!D$11/1000</f>
        <v>0</v>
      </c>
      <c r="K45" s="617"/>
      <c r="L45" s="578">
        <f>K45*D45/1000*'[3]Pagat databaze 2013-2014 (2)'!D$11</f>
        <v>0</v>
      </c>
      <c r="M45" s="617"/>
      <c r="N45" s="578">
        <f>M45*D45/1000*'[3]Pagat databaze 2013-2014 (2)'!D$11</f>
        <v>0</v>
      </c>
      <c r="O45" s="618"/>
      <c r="P45" s="579">
        <f>O45*D45/1000*'[3]Pagat databaze 2013-2014 (2)'!$D$11</f>
        <v>0</v>
      </c>
      <c r="Q45" s="564">
        <f t="shared" si="26"/>
        <v>0</v>
      </c>
      <c r="R45" s="579">
        <f>Q45*$D45/1000*'[3]Pagat databaze 2013-2014 (2)'!$D$11</f>
        <v>0</v>
      </c>
      <c r="S45" s="592">
        <f t="shared" si="21"/>
        <v>0</v>
      </c>
      <c r="T45" s="579">
        <f>S45*$D45/1000*'[3]Pagat databaze 2013-2014 (2)'!$D$11</f>
        <v>0</v>
      </c>
      <c r="U45" s="577"/>
      <c r="V45" s="579">
        <f>U45*$D45/1000*'[3]Pagat databaze 2013-2014 (2)'!$D$11</f>
        <v>0</v>
      </c>
      <c r="W45" s="579">
        <f t="shared" si="22"/>
        <v>0</v>
      </c>
      <c r="X45" s="580">
        <f t="shared" si="23"/>
        <v>0</v>
      </c>
      <c r="Y45" s="580">
        <f>X45*'[3]Pagat databaze 2013-2014 (2)'!D$10</f>
        <v>0</v>
      </c>
      <c r="Z45" s="581">
        <f>IF(D45=0,0,IF(X45/D45/'[3]Pagat databaze 2013-2014 (2)'!D$11*1000&gt;'[3]Pagat databaze 2013-2014 (2)'!D$8,'[3]Pagat databaze 2013-2014 (2)'!D$8*D45*'[3]Pagat databaze 2013-2014 (2)'!D$11/1000,X45))</f>
        <v>0</v>
      </c>
      <c r="AA45" s="568">
        <f t="shared" si="25"/>
        <v>0</v>
      </c>
      <c r="AB45" s="581">
        <f t="shared" si="24"/>
        <v>0</v>
      </c>
      <c r="AC45" s="582">
        <f t="shared" si="2"/>
        <v>0</v>
      </c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5"/>
      <c r="AT45" s="515"/>
      <c r="AU45" s="515"/>
      <c r="AV45" s="515"/>
      <c r="AW45" s="515"/>
      <c r="AX45" s="515"/>
      <c r="AY45" s="515"/>
      <c r="AZ45" s="515"/>
      <c r="BA45" s="515"/>
      <c r="BB45" s="515"/>
      <c r="BC45" s="515"/>
      <c r="BD45" s="515"/>
      <c r="BE45" s="515"/>
      <c r="BF45" s="515"/>
      <c r="BG45" s="515"/>
      <c r="BH45" s="515"/>
      <c r="BI45" s="515"/>
      <c r="BJ45" s="515"/>
      <c r="BK45" s="515"/>
      <c r="BL45" s="515"/>
      <c r="BM45" s="515"/>
      <c r="BN45" s="515"/>
      <c r="BO45" s="515"/>
      <c r="BP45" s="515"/>
      <c r="BQ45" s="515"/>
      <c r="BR45" s="515"/>
      <c r="BS45" s="515"/>
      <c r="BT45" s="515"/>
      <c r="BU45" s="515"/>
      <c r="BV45" s="515"/>
      <c r="BW45" s="515"/>
      <c r="BX45" s="515"/>
      <c r="BY45" s="515"/>
      <c r="BZ45" s="515"/>
      <c r="CA45" s="515"/>
      <c r="CB45" s="515"/>
      <c r="CC45" s="515"/>
      <c r="CD45" s="515"/>
      <c r="CE45" s="515"/>
      <c r="CF45" s="515"/>
      <c r="CG45" s="515"/>
      <c r="CH45" s="515"/>
      <c r="CI45" s="515"/>
      <c r="CJ45" s="515"/>
      <c r="CK45" s="515"/>
      <c r="CL45" s="515"/>
      <c r="CM45" s="515"/>
      <c r="CN45" s="515"/>
      <c r="CO45" s="515"/>
      <c r="CP45" s="515"/>
      <c r="CQ45" s="515"/>
      <c r="CR45" s="515"/>
      <c r="CS45" s="515"/>
      <c r="CT45" s="515"/>
      <c r="CU45" s="515"/>
      <c r="CV45" s="515"/>
      <c r="CW45" s="515"/>
      <c r="CX45" s="515"/>
      <c r="CY45" s="515"/>
      <c r="CZ45" s="515"/>
      <c r="DA45" s="515"/>
      <c r="DB45" s="515"/>
      <c r="DC45" s="515"/>
      <c r="DD45" s="515"/>
      <c r="DE45" s="515"/>
      <c r="DF45" s="515"/>
      <c r="DG45" s="515"/>
      <c r="DH45" s="515"/>
      <c r="DI45" s="515"/>
      <c r="DJ45" s="515"/>
      <c r="DK45" s="515"/>
      <c r="DL45" s="515"/>
      <c r="DM45" s="515"/>
      <c r="DN45" s="515"/>
      <c r="DO45" s="515"/>
      <c r="DP45" s="515"/>
      <c r="DQ45" s="515"/>
      <c r="DR45" s="515"/>
      <c r="DS45" s="515"/>
      <c r="DT45" s="515"/>
      <c r="DU45" s="515"/>
      <c r="DV45" s="515"/>
      <c r="DW45" s="515"/>
      <c r="DX45" s="515"/>
      <c r="DY45" s="515"/>
      <c r="DZ45" s="515"/>
      <c r="EA45" s="515"/>
      <c r="EB45" s="515"/>
      <c r="EC45" s="515"/>
      <c r="ED45" s="515"/>
      <c r="EE45" s="515"/>
      <c r="EF45" s="515"/>
      <c r="EG45" s="515"/>
      <c r="EH45" s="515"/>
      <c r="EI45" s="515"/>
      <c r="EJ45" s="515"/>
      <c r="EK45" s="515"/>
      <c r="EL45" s="515"/>
      <c r="EM45" s="515"/>
      <c r="EN45" s="515"/>
      <c r="EO45" s="515"/>
      <c r="EP45" s="515"/>
      <c r="EQ45" s="515"/>
      <c r="ER45" s="515"/>
      <c r="ES45" s="515"/>
      <c r="ET45" s="515"/>
      <c r="EU45" s="515"/>
      <c r="EV45" s="515"/>
      <c r="EW45" s="515"/>
      <c r="EX45" s="515"/>
      <c r="EY45" s="515"/>
      <c r="EZ45" s="515"/>
      <c r="FA45" s="515"/>
      <c r="FB45" s="515"/>
      <c r="FC45" s="515"/>
      <c r="FD45" s="515"/>
      <c r="FE45" s="515"/>
      <c r="FF45" s="515"/>
      <c r="FG45" s="515"/>
      <c r="FH45" s="515"/>
      <c r="FI45" s="515"/>
      <c r="FJ45" s="515"/>
      <c r="FK45" s="515"/>
      <c r="FL45" s="515"/>
      <c r="FM45" s="515"/>
      <c r="FN45" s="515"/>
      <c r="FO45" s="515"/>
      <c r="FP45" s="515"/>
      <c r="FQ45" s="515"/>
      <c r="FR45" s="515"/>
      <c r="FS45" s="515"/>
      <c r="FT45" s="515"/>
      <c r="FU45" s="515"/>
      <c r="FV45" s="515"/>
      <c r="FW45" s="515"/>
      <c r="FX45" s="515"/>
      <c r="FY45" s="515"/>
      <c r="FZ45" s="515"/>
      <c r="GA45" s="515"/>
      <c r="GB45" s="515"/>
      <c r="GC45" s="515"/>
    </row>
    <row r="46" spans="1:185" s="549" customFormat="1" ht="12.6" hidden="1" customHeight="1">
      <c r="A46" s="570">
        <v>13</v>
      </c>
      <c r="B46" s="620" t="s">
        <v>485</v>
      </c>
      <c r="C46" s="621"/>
      <c r="D46" s="559">
        <f t="shared" si="19"/>
        <v>0</v>
      </c>
      <c r="E46" s="574">
        <v>1</v>
      </c>
      <c r="F46" s="604">
        <f>'[3]Pagat databaze 2013-2014 (2)'!G339+'[3]Pagat databaze 2013-2014 (2)'!H339/2</f>
        <v>14000</v>
      </c>
      <c r="G46" s="563"/>
      <c r="H46" s="576">
        <f t="shared" si="20"/>
        <v>0</v>
      </c>
      <c r="I46" s="623">
        <v>42900</v>
      </c>
      <c r="J46" s="508">
        <f>(I46+H46+F46)*D46*'[3]Pagat databaze 2013-2014 (2)'!D$11/1000</f>
        <v>0</v>
      </c>
      <c r="K46" s="617"/>
      <c r="L46" s="578">
        <f>K46*D46/1000*'[3]Pagat databaze 2013-2014 (2)'!D$11</f>
        <v>0</v>
      </c>
      <c r="M46" s="617"/>
      <c r="N46" s="578">
        <f>M46*D46/1000*'[3]Pagat databaze 2013-2014 (2)'!D$11</f>
        <v>0</v>
      </c>
      <c r="O46" s="618"/>
      <c r="P46" s="579">
        <f>O46*D46/1000*'[3]Pagat databaze 2013-2014 (2)'!$D$11</f>
        <v>0</v>
      </c>
      <c r="Q46" s="564">
        <f t="shared" si="26"/>
        <v>0</v>
      </c>
      <c r="R46" s="579">
        <f>Q46*$D46/1000*'[3]Pagat databaze 2013-2014 (2)'!$D$11</f>
        <v>0</v>
      </c>
      <c r="S46" s="592">
        <f t="shared" si="21"/>
        <v>0</v>
      </c>
      <c r="T46" s="579">
        <f>S46*$D46/1000*'[3]Pagat databaze 2013-2014 (2)'!$D$11</f>
        <v>0</v>
      </c>
      <c r="U46" s="577"/>
      <c r="V46" s="579">
        <f>U46*$D46/1000*'[3]Pagat databaze 2013-2014 (2)'!$D$11</f>
        <v>0</v>
      </c>
      <c r="W46" s="579">
        <f t="shared" si="22"/>
        <v>0</v>
      </c>
      <c r="X46" s="580">
        <f t="shared" si="23"/>
        <v>0</v>
      </c>
      <c r="Y46" s="580">
        <f>X46*'[3]Pagat databaze 2013-2014 (2)'!D$10</f>
        <v>0</v>
      </c>
      <c r="Z46" s="581">
        <f>IF(D46=0,0,IF(X46/D46/'[3]Pagat databaze 2013-2014 (2)'!D$11*1000&gt;'[3]Pagat databaze 2013-2014 (2)'!D$8,'[3]Pagat databaze 2013-2014 (2)'!D$8*D46*'[3]Pagat databaze 2013-2014 (2)'!D$11/1000,X46))</f>
        <v>0</v>
      </c>
      <c r="AA46" s="568">
        <f t="shared" si="25"/>
        <v>0</v>
      </c>
      <c r="AB46" s="581">
        <f t="shared" si="24"/>
        <v>0</v>
      </c>
      <c r="AC46" s="582">
        <f t="shared" si="2"/>
        <v>0</v>
      </c>
      <c r="AD46" s="515"/>
      <c r="AE46" s="515"/>
      <c r="AF46" s="515"/>
      <c r="AG46" s="515"/>
      <c r="AH46" s="515"/>
      <c r="AI46" s="515"/>
      <c r="AJ46" s="515"/>
      <c r="AK46" s="515"/>
      <c r="AL46" s="515"/>
      <c r="AM46" s="515"/>
      <c r="AN46" s="515"/>
      <c r="AO46" s="515"/>
      <c r="AP46" s="515"/>
      <c r="AQ46" s="515"/>
      <c r="AR46" s="515"/>
      <c r="AS46" s="515"/>
      <c r="AT46" s="515"/>
      <c r="AU46" s="515"/>
      <c r="AV46" s="515"/>
      <c r="AW46" s="515"/>
      <c r="AX46" s="515"/>
      <c r="AY46" s="515"/>
      <c r="AZ46" s="515"/>
      <c r="BA46" s="515"/>
      <c r="BB46" s="515"/>
      <c r="BC46" s="515"/>
      <c r="BD46" s="515"/>
      <c r="BE46" s="515"/>
      <c r="BF46" s="515"/>
      <c r="BG46" s="515"/>
      <c r="BH46" s="515"/>
      <c r="BI46" s="515"/>
      <c r="BJ46" s="515"/>
      <c r="BK46" s="515"/>
      <c r="BL46" s="515"/>
      <c r="BM46" s="515"/>
      <c r="BN46" s="515"/>
      <c r="BO46" s="515"/>
      <c r="BP46" s="515"/>
      <c r="BQ46" s="515"/>
      <c r="BR46" s="515"/>
      <c r="BS46" s="515"/>
      <c r="BT46" s="515"/>
      <c r="BU46" s="515"/>
      <c r="BV46" s="515"/>
      <c r="BW46" s="515"/>
      <c r="BX46" s="515"/>
      <c r="BY46" s="515"/>
      <c r="BZ46" s="515"/>
      <c r="CA46" s="515"/>
      <c r="CB46" s="515"/>
      <c r="CC46" s="515"/>
      <c r="CD46" s="515"/>
      <c r="CE46" s="515"/>
      <c r="CF46" s="515"/>
      <c r="CG46" s="515"/>
      <c r="CH46" s="515"/>
      <c r="CI46" s="515"/>
      <c r="CJ46" s="515"/>
      <c r="CK46" s="515"/>
      <c r="CL46" s="515"/>
      <c r="CM46" s="515"/>
      <c r="CN46" s="515"/>
      <c r="CO46" s="515"/>
      <c r="CP46" s="515"/>
      <c r="CQ46" s="515"/>
      <c r="CR46" s="515"/>
      <c r="CS46" s="515"/>
      <c r="CT46" s="515"/>
      <c r="CU46" s="515"/>
      <c r="CV46" s="515"/>
      <c r="CW46" s="515"/>
      <c r="CX46" s="515"/>
      <c r="CY46" s="515"/>
      <c r="CZ46" s="515"/>
      <c r="DA46" s="515"/>
      <c r="DB46" s="515"/>
      <c r="DC46" s="515"/>
      <c r="DD46" s="515"/>
      <c r="DE46" s="515"/>
      <c r="DF46" s="515"/>
      <c r="DG46" s="515"/>
      <c r="DH46" s="515"/>
      <c r="DI46" s="515"/>
      <c r="DJ46" s="515"/>
      <c r="DK46" s="515"/>
      <c r="DL46" s="515"/>
      <c r="DM46" s="515"/>
      <c r="DN46" s="515"/>
      <c r="DO46" s="515"/>
      <c r="DP46" s="515"/>
      <c r="DQ46" s="515"/>
      <c r="DR46" s="515"/>
      <c r="DS46" s="515"/>
      <c r="DT46" s="515"/>
      <c r="DU46" s="515"/>
      <c r="DV46" s="515"/>
      <c r="DW46" s="515"/>
      <c r="DX46" s="515"/>
      <c r="DY46" s="515"/>
      <c r="DZ46" s="515"/>
      <c r="EA46" s="515"/>
      <c r="EB46" s="515"/>
      <c r="EC46" s="515"/>
      <c r="ED46" s="515"/>
      <c r="EE46" s="515"/>
      <c r="EF46" s="515"/>
      <c r="EG46" s="515"/>
      <c r="EH46" s="515"/>
      <c r="EI46" s="515"/>
      <c r="EJ46" s="515"/>
      <c r="EK46" s="515"/>
      <c r="EL46" s="515"/>
      <c r="EM46" s="515"/>
      <c r="EN46" s="515"/>
      <c r="EO46" s="515"/>
      <c r="EP46" s="515"/>
      <c r="EQ46" s="515"/>
      <c r="ER46" s="515"/>
      <c r="ES46" s="515"/>
      <c r="ET46" s="515"/>
      <c r="EU46" s="515"/>
      <c r="EV46" s="515"/>
      <c r="EW46" s="515"/>
      <c r="EX46" s="515"/>
      <c r="EY46" s="515"/>
      <c r="EZ46" s="515"/>
      <c r="FA46" s="515"/>
      <c r="FB46" s="515"/>
      <c r="FC46" s="515"/>
      <c r="FD46" s="515"/>
      <c r="FE46" s="515"/>
      <c r="FF46" s="515"/>
      <c r="FG46" s="515"/>
      <c r="FH46" s="515"/>
      <c r="FI46" s="515"/>
      <c r="FJ46" s="515"/>
      <c r="FK46" s="515"/>
      <c r="FL46" s="515"/>
      <c r="FM46" s="515"/>
      <c r="FN46" s="515"/>
      <c r="FO46" s="515"/>
      <c r="FP46" s="515"/>
      <c r="FQ46" s="515"/>
      <c r="FR46" s="515"/>
      <c r="FS46" s="515"/>
      <c r="FT46" s="515"/>
      <c r="FU46" s="515"/>
      <c r="FV46" s="515"/>
      <c r="FW46" s="515"/>
      <c r="FX46" s="515"/>
      <c r="FY46" s="515"/>
      <c r="FZ46" s="515"/>
      <c r="GA46" s="515"/>
      <c r="GB46" s="515"/>
      <c r="GC46" s="515"/>
    </row>
    <row r="47" spans="1:185" s="549" customFormat="1" ht="12.6" hidden="1" customHeight="1">
      <c r="A47" s="570">
        <v>14</v>
      </c>
      <c r="B47" s="571" t="s">
        <v>486</v>
      </c>
      <c r="C47" s="557"/>
      <c r="D47" s="559">
        <f t="shared" si="19"/>
        <v>0</v>
      </c>
      <c r="E47" s="574">
        <v>1</v>
      </c>
      <c r="F47" s="604">
        <f>'[3]Pagat databaze 2013-2014 (2)'!G340+'[3]Pagat databaze 2013-2014 (2)'!H340/2</f>
        <v>14000</v>
      </c>
      <c r="G47" s="563"/>
      <c r="H47" s="576">
        <f t="shared" si="20"/>
        <v>0</v>
      </c>
      <c r="I47" s="623">
        <v>40150</v>
      </c>
      <c r="J47" s="508">
        <f>(I47+H47+F47)*D47*'[3]Pagat databaze 2013-2014 (2)'!D$11/1000</f>
        <v>0</v>
      </c>
      <c r="K47" s="617"/>
      <c r="L47" s="578">
        <f>K47*D47/1000*'[3]Pagat databaze 2013-2014 (2)'!D$11</f>
        <v>0</v>
      </c>
      <c r="M47" s="617"/>
      <c r="N47" s="578">
        <f>M47*D47/1000*'[3]Pagat databaze 2013-2014 (2)'!D$11</f>
        <v>0</v>
      </c>
      <c r="O47" s="618"/>
      <c r="P47" s="579">
        <f>O47*D47/1000*'[3]Pagat databaze 2013-2014 (2)'!$D$11</f>
        <v>0</v>
      </c>
      <c r="Q47" s="564">
        <f t="shared" si="26"/>
        <v>0</v>
      </c>
      <c r="R47" s="579">
        <f>Q47*$D47/1000*'[3]Pagat databaze 2013-2014 (2)'!$D$11</f>
        <v>0</v>
      </c>
      <c r="S47" s="592">
        <f t="shared" si="21"/>
        <v>0</v>
      </c>
      <c r="T47" s="579">
        <f>S47*$D47/1000*'[3]Pagat databaze 2013-2014 (2)'!$D$11</f>
        <v>0</v>
      </c>
      <c r="U47" s="577"/>
      <c r="V47" s="579">
        <f>U47*$D47/1000*'[3]Pagat databaze 2013-2014 (2)'!$D$11</f>
        <v>0</v>
      </c>
      <c r="W47" s="579">
        <f t="shared" si="22"/>
        <v>0</v>
      </c>
      <c r="X47" s="580">
        <f t="shared" si="23"/>
        <v>0</v>
      </c>
      <c r="Y47" s="580">
        <f>X47*'[3]Pagat databaze 2013-2014 (2)'!D$10</f>
        <v>0</v>
      </c>
      <c r="Z47" s="581">
        <f>IF(D47=0,0,IF(X47/D47/'[3]Pagat databaze 2013-2014 (2)'!D$11*1000&gt;'[3]Pagat databaze 2013-2014 (2)'!D$8,'[3]Pagat databaze 2013-2014 (2)'!D$8*D47*'[3]Pagat databaze 2013-2014 (2)'!D$11/1000,X47))</f>
        <v>0</v>
      </c>
      <c r="AA47" s="568">
        <f t="shared" si="25"/>
        <v>0</v>
      </c>
      <c r="AB47" s="581">
        <f t="shared" si="24"/>
        <v>0</v>
      </c>
      <c r="AC47" s="582">
        <f t="shared" si="2"/>
        <v>0</v>
      </c>
      <c r="AD47" s="515"/>
      <c r="AE47" s="515"/>
      <c r="AF47" s="515"/>
      <c r="AG47" s="515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5"/>
      <c r="AW47" s="515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5"/>
      <c r="BK47" s="515"/>
      <c r="BL47" s="515"/>
      <c r="BM47" s="515"/>
      <c r="BN47" s="515"/>
      <c r="BO47" s="515"/>
      <c r="BP47" s="515"/>
      <c r="BQ47" s="515"/>
      <c r="BR47" s="515"/>
      <c r="BS47" s="515"/>
      <c r="BT47" s="515"/>
      <c r="BU47" s="515"/>
      <c r="BV47" s="515"/>
      <c r="BW47" s="515"/>
      <c r="BX47" s="515"/>
      <c r="BY47" s="515"/>
      <c r="BZ47" s="515"/>
      <c r="CA47" s="515"/>
      <c r="CB47" s="515"/>
      <c r="CC47" s="515"/>
      <c r="CD47" s="515"/>
      <c r="CE47" s="515"/>
      <c r="CF47" s="515"/>
      <c r="CG47" s="515"/>
      <c r="CH47" s="515"/>
      <c r="CI47" s="515"/>
      <c r="CJ47" s="515"/>
      <c r="CK47" s="515"/>
      <c r="CL47" s="515"/>
      <c r="CM47" s="515"/>
      <c r="CN47" s="515"/>
      <c r="CO47" s="515"/>
      <c r="CP47" s="515"/>
      <c r="CQ47" s="515"/>
      <c r="CR47" s="515"/>
      <c r="CS47" s="515"/>
      <c r="CT47" s="515"/>
      <c r="CU47" s="515"/>
      <c r="CV47" s="515"/>
      <c r="CW47" s="515"/>
      <c r="CX47" s="515"/>
      <c r="CY47" s="515"/>
      <c r="CZ47" s="515"/>
      <c r="DA47" s="515"/>
      <c r="DB47" s="515"/>
      <c r="DC47" s="515"/>
      <c r="DD47" s="515"/>
      <c r="DE47" s="515"/>
      <c r="DF47" s="515"/>
      <c r="DG47" s="515"/>
      <c r="DH47" s="515"/>
      <c r="DI47" s="515"/>
      <c r="DJ47" s="515"/>
      <c r="DK47" s="515"/>
      <c r="DL47" s="515"/>
      <c r="DM47" s="515"/>
      <c r="DN47" s="515"/>
      <c r="DO47" s="515"/>
      <c r="DP47" s="515"/>
      <c r="DQ47" s="515"/>
      <c r="DR47" s="515"/>
      <c r="DS47" s="515"/>
      <c r="DT47" s="515"/>
      <c r="DU47" s="515"/>
      <c r="DV47" s="515"/>
      <c r="DW47" s="515"/>
      <c r="DX47" s="515"/>
      <c r="DY47" s="515"/>
      <c r="DZ47" s="515"/>
      <c r="EA47" s="515"/>
      <c r="EB47" s="515"/>
      <c r="EC47" s="515"/>
      <c r="ED47" s="515"/>
      <c r="EE47" s="515"/>
      <c r="EF47" s="515"/>
      <c r="EG47" s="515"/>
      <c r="EH47" s="515"/>
      <c r="EI47" s="515"/>
      <c r="EJ47" s="515"/>
      <c r="EK47" s="515"/>
      <c r="EL47" s="515"/>
      <c r="EM47" s="515"/>
      <c r="EN47" s="515"/>
      <c r="EO47" s="515"/>
      <c r="EP47" s="515"/>
      <c r="EQ47" s="515"/>
      <c r="ER47" s="515"/>
      <c r="ES47" s="515"/>
      <c r="ET47" s="515"/>
      <c r="EU47" s="515"/>
      <c r="EV47" s="515"/>
      <c r="EW47" s="515"/>
      <c r="EX47" s="515"/>
      <c r="EY47" s="515"/>
      <c r="EZ47" s="515"/>
      <c r="FA47" s="515"/>
      <c r="FB47" s="515"/>
      <c r="FC47" s="515"/>
      <c r="FD47" s="515"/>
      <c r="FE47" s="515"/>
      <c r="FF47" s="515"/>
      <c r="FG47" s="515"/>
      <c r="FH47" s="515"/>
      <c r="FI47" s="515"/>
      <c r="FJ47" s="515"/>
      <c r="FK47" s="515"/>
      <c r="FL47" s="515"/>
      <c r="FM47" s="515"/>
      <c r="FN47" s="515"/>
      <c r="FO47" s="515"/>
      <c r="FP47" s="515"/>
      <c r="FQ47" s="515"/>
      <c r="FR47" s="515"/>
      <c r="FS47" s="515"/>
      <c r="FT47" s="515"/>
      <c r="FU47" s="515"/>
      <c r="FV47" s="515"/>
      <c r="FW47" s="515"/>
      <c r="FX47" s="515"/>
      <c r="FY47" s="515"/>
      <c r="FZ47" s="515"/>
      <c r="GA47" s="515"/>
      <c r="GB47" s="515"/>
      <c r="GC47" s="515"/>
    </row>
    <row r="48" spans="1:185" s="549" customFormat="1" ht="12.6" hidden="1" customHeight="1">
      <c r="A48" s="570">
        <v>15</v>
      </c>
      <c r="B48" s="620" t="s">
        <v>487</v>
      </c>
      <c r="C48" s="621"/>
      <c r="D48" s="559">
        <f t="shared" si="19"/>
        <v>0</v>
      </c>
      <c r="E48" s="574">
        <v>1</v>
      </c>
      <c r="F48" s="604">
        <f>'[3]Pagat databaze 2013-2014 (2)'!G341+'[3]Pagat databaze 2013-2014 (2)'!H341/2</f>
        <v>14000</v>
      </c>
      <c r="G48" s="563"/>
      <c r="H48" s="576">
        <f t="shared" si="20"/>
        <v>0</v>
      </c>
      <c r="I48" s="623">
        <v>42350</v>
      </c>
      <c r="J48" s="508">
        <f>(I48+H48+F48)*D48*'[3]Pagat databaze 2013-2014 (2)'!D$11/1000</f>
        <v>0</v>
      </c>
      <c r="K48" s="617"/>
      <c r="L48" s="578">
        <f>K48*D48/1000*'[3]Pagat databaze 2013-2014 (2)'!D$11</f>
        <v>0</v>
      </c>
      <c r="M48" s="617"/>
      <c r="N48" s="578">
        <f>M48*D48/1000*'[3]Pagat databaze 2013-2014 (2)'!D$11</f>
        <v>0</v>
      </c>
      <c r="O48" s="618"/>
      <c r="P48" s="579">
        <f>O48*D48/1000*'[3]Pagat databaze 2013-2014 (2)'!$D$11</f>
        <v>0</v>
      </c>
      <c r="Q48" s="564">
        <f t="shared" si="26"/>
        <v>0</v>
      </c>
      <c r="R48" s="579">
        <f>Q48*$D48/1000*'[3]Pagat databaze 2013-2014 (2)'!$D$11</f>
        <v>0</v>
      </c>
      <c r="S48" s="592">
        <f t="shared" si="21"/>
        <v>0</v>
      </c>
      <c r="T48" s="579">
        <f>S48*$D48/1000*'[3]Pagat databaze 2013-2014 (2)'!$D$11</f>
        <v>0</v>
      </c>
      <c r="U48" s="577"/>
      <c r="V48" s="579">
        <f>U48*$D48/1000*'[3]Pagat databaze 2013-2014 (2)'!$D$11</f>
        <v>0</v>
      </c>
      <c r="W48" s="579">
        <f t="shared" si="22"/>
        <v>0</v>
      </c>
      <c r="X48" s="580">
        <f t="shared" si="23"/>
        <v>0</v>
      </c>
      <c r="Y48" s="580">
        <f>X48*'[3]Pagat databaze 2013-2014 (2)'!D$10</f>
        <v>0</v>
      </c>
      <c r="Z48" s="581">
        <f>IF(D48=0,0,IF(X48/D48/'[3]Pagat databaze 2013-2014 (2)'!D$11*1000&gt;'[3]Pagat databaze 2013-2014 (2)'!D$8,'[3]Pagat databaze 2013-2014 (2)'!D$8*D48*'[3]Pagat databaze 2013-2014 (2)'!D$11/1000,X48))</f>
        <v>0</v>
      </c>
      <c r="AA48" s="568">
        <f t="shared" si="25"/>
        <v>0</v>
      </c>
      <c r="AB48" s="581">
        <f t="shared" si="24"/>
        <v>0</v>
      </c>
      <c r="AC48" s="582">
        <f t="shared" si="2"/>
        <v>0</v>
      </c>
      <c r="AD48" s="515"/>
      <c r="AE48" s="515"/>
      <c r="AF48" s="515"/>
      <c r="AG48" s="515"/>
      <c r="AH48" s="515"/>
      <c r="AI48" s="515"/>
      <c r="AJ48" s="515"/>
      <c r="AK48" s="515"/>
      <c r="AL48" s="515"/>
      <c r="AM48" s="515"/>
      <c r="AN48" s="515"/>
      <c r="AO48" s="515"/>
      <c r="AP48" s="515"/>
      <c r="AQ48" s="515"/>
      <c r="AR48" s="515"/>
      <c r="AS48" s="515"/>
      <c r="AT48" s="515"/>
      <c r="AU48" s="515"/>
      <c r="AV48" s="515"/>
      <c r="AW48" s="515"/>
      <c r="AX48" s="515"/>
      <c r="AY48" s="515"/>
      <c r="AZ48" s="515"/>
      <c r="BA48" s="515"/>
      <c r="BB48" s="515"/>
      <c r="BC48" s="515"/>
      <c r="BD48" s="515"/>
      <c r="BE48" s="515"/>
      <c r="BF48" s="515"/>
      <c r="BG48" s="515"/>
      <c r="BH48" s="515"/>
      <c r="BI48" s="515"/>
      <c r="BJ48" s="515"/>
      <c r="BK48" s="515"/>
      <c r="BL48" s="515"/>
      <c r="BM48" s="515"/>
      <c r="BN48" s="515"/>
      <c r="BO48" s="515"/>
      <c r="BP48" s="515"/>
      <c r="BQ48" s="515"/>
      <c r="BR48" s="515"/>
      <c r="BS48" s="515"/>
      <c r="BT48" s="515"/>
      <c r="BU48" s="515"/>
      <c r="BV48" s="515"/>
      <c r="BW48" s="515"/>
      <c r="BX48" s="515"/>
      <c r="BY48" s="515"/>
      <c r="BZ48" s="515"/>
      <c r="CA48" s="515"/>
      <c r="CB48" s="515"/>
      <c r="CC48" s="515"/>
      <c r="CD48" s="515"/>
      <c r="CE48" s="515"/>
      <c r="CF48" s="515"/>
      <c r="CG48" s="515"/>
      <c r="CH48" s="515"/>
      <c r="CI48" s="515"/>
      <c r="CJ48" s="515"/>
      <c r="CK48" s="515"/>
      <c r="CL48" s="515"/>
      <c r="CM48" s="515"/>
      <c r="CN48" s="515"/>
      <c r="CO48" s="515"/>
      <c r="CP48" s="515"/>
      <c r="CQ48" s="515"/>
      <c r="CR48" s="515"/>
      <c r="CS48" s="515"/>
      <c r="CT48" s="515"/>
      <c r="CU48" s="515"/>
      <c r="CV48" s="515"/>
      <c r="CW48" s="515"/>
      <c r="CX48" s="515"/>
      <c r="CY48" s="515"/>
      <c r="CZ48" s="515"/>
      <c r="DA48" s="515"/>
      <c r="DB48" s="515"/>
      <c r="DC48" s="515"/>
      <c r="DD48" s="515"/>
      <c r="DE48" s="515"/>
      <c r="DF48" s="515"/>
      <c r="DG48" s="515"/>
      <c r="DH48" s="515"/>
      <c r="DI48" s="515"/>
      <c r="DJ48" s="515"/>
      <c r="DK48" s="515"/>
      <c r="DL48" s="515"/>
      <c r="DM48" s="515"/>
      <c r="DN48" s="515"/>
      <c r="DO48" s="515"/>
      <c r="DP48" s="515"/>
      <c r="DQ48" s="515"/>
      <c r="DR48" s="515"/>
      <c r="DS48" s="515"/>
      <c r="DT48" s="515"/>
      <c r="DU48" s="515"/>
      <c r="DV48" s="515"/>
      <c r="DW48" s="515"/>
      <c r="DX48" s="515"/>
      <c r="DY48" s="515"/>
      <c r="DZ48" s="515"/>
      <c r="EA48" s="515"/>
      <c r="EB48" s="515"/>
      <c r="EC48" s="515"/>
      <c r="ED48" s="515"/>
      <c r="EE48" s="515"/>
      <c r="EF48" s="515"/>
      <c r="EG48" s="515"/>
      <c r="EH48" s="515"/>
      <c r="EI48" s="515"/>
      <c r="EJ48" s="515"/>
      <c r="EK48" s="515"/>
      <c r="EL48" s="515"/>
      <c r="EM48" s="515"/>
      <c r="EN48" s="515"/>
      <c r="EO48" s="515"/>
      <c r="EP48" s="515"/>
      <c r="EQ48" s="515"/>
      <c r="ER48" s="515"/>
      <c r="ES48" s="515"/>
      <c r="ET48" s="515"/>
      <c r="EU48" s="515"/>
      <c r="EV48" s="515"/>
      <c r="EW48" s="515"/>
      <c r="EX48" s="515"/>
      <c r="EY48" s="515"/>
      <c r="EZ48" s="515"/>
      <c r="FA48" s="515"/>
      <c r="FB48" s="515"/>
      <c r="FC48" s="515"/>
      <c r="FD48" s="515"/>
      <c r="FE48" s="515"/>
      <c r="FF48" s="515"/>
      <c r="FG48" s="515"/>
      <c r="FH48" s="515"/>
      <c r="FI48" s="515"/>
      <c r="FJ48" s="515"/>
      <c r="FK48" s="515"/>
      <c r="FL48" s="515"/>
      <c r="FM48" s="515"/>
      <c r="FN48" s="515"/>
      <c r="FO48" s="515"/>
      <c r="FP48" s="515"/>
      <c r="FQ48" s="515"/>
      <c r="FR48" s="515"/>
      <c r="FS48" s="515"/>
      <c r="FT48" s="515"/>
      <c r="FU48" s="515"/>
      <c r="FV48" s="515"/>
      <c r="FW48" s="515"/>
      <c r="FX48" s="515"/>
      <c r="FY48" s="515"/>
      <c r="FZ48" s="515"/>
      <c r="GA48" s="515"/>
      <c r="GB48" s="515"/>
      <c r="GC48" s="515"/>
    </row>
    <row r="49" spans="1:185" s="549" customFormat="1" ht="12.6" hidden="1" customHeight="1">
      <c r="A49" s="570">
        <v>16</v>
      </c>
      <c r="B49" s="620" t="s">
        <v>488</v>
      </c>
      <c r="C49" s="621"/>
      <c r="D49" s="559">
        <f t="shared" si="19"/>
        <v>0</v>
      </c>
      <c r="E49" s="574">
        <v>1</v>
      </c>
      <c r="F49" s="604">
        <f>'[3]Pagat databaze 2013-2014 (2)'!G342+'[3]Pagat databaze 2013-2014 (2)'!H342/2</f>
        <v>14000</v>
      </c>
      <c r="G49" s="563"/>
      <c r="H49" s="576">
        <f t="shared" si="20"/>
        <v>0</v>
      </c>
      <c r="I49" s="623">
        <v>40150</v>
      </c>
      <c r="J49" s="508">
        <f>(I49+H49+F49)*D49*'[3]Pagat databaze 2013-2014 (2)'!D$11/1000</f>
        <v>0</v>
      </c>
      <c r="K49" s="617"/>
      <c r="L49" s="578">
        <f>K49*D49/1000*'[3]Pagat databaze 2013-2014 (2)'!D$11</f>
        <v>0</v>
      </c>
      <c r="M49" s="617"/>
      <c r="N49" s="578">
        <f>M49*D49/1000*'[3]Pagat databaze 2013-2014 (2)'!D$11</f>
        <v>0</v>
      </c>
      <c r="O49" s="618"/>
      <c r="P49" s="579">
        <f>O49*D49/1000*'[3]Pagat databaze 2013-2014 (2)'!$D$11</f>
        <v>0</v>
      </c>
      <c r="Q49" s="564">
        <f t="shared" si="26"/>
        <v>0</v>
      </c>
      <c r="R49" s="579">
        <f>Q49*$D49/1000*'[3]Pagat databaze 2013-2014 (2)'!$D$11</f>
        <v>0</v>
      </c>
      <c r="S49" s="592">
        <f t="shared" si="21"/>
        <v>0</v>
      </c>
      <c r="T49" s="579">
        <f>S49*$D49/1000*'[3]Pagat databaze 2013-2014 (2)'!$D$11</f>
        <v>0</v>
      </c>
      <c r="U49" s="577"/>
      <c r="V49" s="579">
        <f>U49*$D49/1000*'[3]Pagat databaze 2013-2014 (2)'!$D$11</f>
        <v>0</v>
      </c>
      <c r="W49" s="579">
        <f t="shared" si="22"/>
        <v>0</v>
      </c>
      <c r="X49" s="580">
        <f t="shared" si="23"/>
        <v>0</v>
      </c>
      <c r="Y49" s="580">
        <f>X49*'[3]Pagat databaze 2013-2014 (2)'!D$10</f>
        <v>0</v>
      </c>
      <c r="Z49" s="581">
        <f>IF(D49=0,0,IF(X49/D49/'[3]Pagat databaze 2013-2014 (2)'!D$11*1000&gt;'[3]Pagat databaze 2013-2014 (2)'!D$8,'[3]Pagat databaze 2013-2014 (2)'!D$8*D49*'[3]Pagat databaze 2013-2014 (2)'!D$11/1000,X49))</f>
        <v>0</v>
      </c>
      <c r="AA49" s="568">
        <f t="shared" si="25"/>
        <v>0</v>
      </c>
      <c r="AB49" s="581">
        <f t="shared" si="24"/>
        <v>0</v>
      </c>
      <c r="AC49" s="582">
        <f t="shared" si="2"/>
        <v>0</v>
      </c>
      <c r="AD49" s="515"/>
      <c r="AE49" s="515"/>
      <c r="AF49" s="515"/>
      <c r="AG49" s="515"/>
      <c r="AH49" s="515"/>
      <c r="AI49" s="515"/>
      <c r="AJ49" s="515"/>
      <c r="AK49" s="515"/>
      <c r="AL49" s="515"/>
      <c r="AM49" s="515"/>
      <c r="AN49" s="515"/>
      <c r="AO49" s="515"/>
      <c r="AP49" s="515"/>
      <c r="AQ49" s="515"/>
      <c r="AR49" s="515"/>
      <c r="AS49" s="515"/>
      <c r="AT49" s="515"/>
      <c r="AU49" s="515"/>
      <c r="AV49" s="515"/>
      <c r="AW49" s="515"/>
      <c r="AX49" s="515"/>
      <c r="AY49" s="515"/>
      <c r="AZ49" s="515"/>
      <c r="BA49" s="515"/>
      <c r="BB49" s="515"/>
      <c r="BC49" s="515"/>
      <c r="BD49" s="515"/>
      <c r="BE49" s="515"/>
      <c r="BF49" s="515"/>
      <c r="BG49" s="515"/>
      <c r="BH49" s="515"/>
      <c r="BI49" s="515"/>
      <c r="BJ49" s="515"/>
      <c r="BK49" s="515"/>
      <c r="BL49" s="515"/>
      <c r="BM49" s="515"/>
      <c r="BN49" s="515"/>
      <c r="BO49" s="515"/>
      <c r="BP49" s="515"/>
      <c r="BQ49" s="515"/>
      <c r="BR49" s="515"/>
      <c r="BS49" s="515"/>
      <c r="BT49" s="515"/>
      <c r="BU49" s="515"/>
      <c r="BV49" s="515"/>
      <c r="BW49" s="515"/>
      <c r="BX49" s="515"/>
      <c r="BY49" s="515"/>
      <c r="BZ49" s="515"/>
      <c r="CA49" s="515"/>
      <c r="CB49" s="515"/>
      <c r="CC49" s="515"/>
      <c r="CD49" s="515"/>
      <c r="CE49" s="515"/>
      <c r="CF49" s="515"/>
      <c r="CG49" s="515"/>
      <c r="CH49" s="515"/>
      <c r="CI49" s="515"/>
      <c r="CJ49" s="515"/>
      <c r="CK49" s="515"/>
      <c r="CL49" s="515"/>
      <c r="CM49" s="515"/>
      <c r="CN49" s="515"/>
      <c r="CO49" s="515"/>
      <c r="CP49" s="515"/>
      <c r="CQ49" s="515"/>
      <c r="CR49" s="515"/>
      <c r="CS49" s="515"/>
      <c r="CT49" s="515"/>
      <c r="CU49" s="515"/>
      <c r="CV49" s="515"/>
      <c r="CW49" s="515"/>
      <c r="CX49" s="515"/>
      <c r="CY49" s="515"/>
      <c r="CZ49" s="515"/>
      <c r="DA49" s="515"/>
      <c r="DB49" s="515"/>
      <c r="DC49" s="515"/>
      <c r="DD49" s="515"/>
      <c r="DE49" s="515"/>
      <c r="DF49" s="515"/>
      <c r="DG49" s="515"/>
      <c r="DH49" s="515"/>
      <c r="DI49" s="515"/>
      <c r="DJ49" s="515"/>
      <c r="DK49" s="515"/>
      <c r="DL49" s="515"/>
      <c r="DM49" s="515"/>
      <c r="DN49" s="515"/>
      <c r="DO49" s="515"/>
      <c r="DP49" s="515"/>
      <c r="DQ49" s="515"/>
      <c r="DR49" s="515"/>
      <c r="DS49" s="515"/>
      <c r="DT49" s="515"/>
      <c r="DU49" s="515"/>
      <c r="DV49" s="515"/>
      <c r="DW49" s="515"/>
      <c r="DX49" s="515"/>
      <c r="DY49" s="515"/>
      <c r="DZ49" s="515"/>
      <c r="EA49" s="515"/>
      <c r="EB49" s="515"/>
      <c r="EC49" s="515"/>
      <c r="ED49" s="515"/>
      <c r="EE49" s="515"/>
      <c r="EF49" s="515"/>
      <c r="EG49" s="515"/>
      <c r="EH49" s="515"/>
      <c r="EI49" s="515"/>
      <c r="EJ49" s="515"/>
      <c r="EK49" s="515"/>
      <c r="EL49" s="515"/>
      <c r="EM49" s="515"/>
      <c r="EN49" s="515"/>
      <c r="EO49" s="515"/>
      <c r="EP49" s="515"/>
      <c r="EQ49" s="515"/>
      <c r="ER49" s="515"/>
      <c r="ES49" s="515"/>
      <c r="ET49" s="515"/>
      <c r="EU49" s="515"/>
      <c r="EV49" s="515"/>
      <c r="EW49" s="515"/>
      <c r="EX49" s="515"/>
      <c r="EY49" s="515"/>
      <c r="EZ49" s="515"/>
      <c r="FA49" s="515"/>
      <c r="FB49" s="515"/>
      <c r="FC49" s="515"/>
      <c r="FD49" s="515"/>
      <c r="FE49" s="515"/>
      <c r="FF49" s="515"/>
      <c r="FG49" s="515"/>
      <c r="FH49" s="515"/>
      <c r="FI49" s="515"/>
      <c r="FJ49" s="515"/>
      <c r="FK49" s="515"/>
      <c r="FL49" s="515"/>
      <c r="FM49" s="515"/>
      <c r="FN49" s="515"/>
      <c r="FO49" s="515"/>
      <c r="FP49" s="515"/>
      <c r="FQ49" s="515"/>
      <c r="FR49" s="515"/>
      <c r="FS49" s="515"/>
      <c r="FT49" s="515"/>
      <c r="FU49" s="515"/>
      <c r="FV49" s="515"/>
      <c r="FW49" s="515"/>
      <c r="FX49" s="515"/>
      <c r="FY49" s="515"/>
      <c r="FZ49" s="515"/>
      <c r="GA49" s="515"/>
      <c r="GB49" s="515"/>
      <c r="GC49" s="515"/>
    </row>
    <row r="50" spans="1:185" s="549" customFormat="1" ht="12.6" hidden="1" customHeight="1">
      <c r="A50" s="570">
        <v>17</v>
      </c>
      <c r="B50" s="620" t="s">
        <v>489</v>
      </c>
      <c r="C50" s="621"/>
      <c r="D50" s="559">
        <f t="shared" si="19"/>
        <v>0</v>
      </c>
      <c r="E50" s="574">
        <v>1</v>
      </c>
      <c r="F50" s="604">
        <f>'[3]Pagat databaze 2013-2014 (2)'!G343+'[3]Pagat databaze 2013-2014 (2)'!H343/2</f>
        <v>14000</v>
      </c>
      <c r="G50" s="563"/>
      <c r="H50" s="576">
        <f t="shared" si="20"/>
        <v>0</v>
      </c>
      <c r="I50" s="623">
        <v>39050</v>
      </c>
      <c r="J50" s="508">
        <f>(I50+H50+F50)*D50*'[3]Pagat databaze 2013-2014 (2)'!D$11/1000</f>
        <v>0</v>
      </c>
      <c r="K50" s="617"/>
      <c r="L50" s="578">
        <f>K50*D50/1000*'[3]Pagat databaze 2013-2014 (2)'!D$11</f>
        <v>0</v>
      </c>
      <c r="M50" s="617"/>
      <c r="N50" s="578">
        <f>M50*D50/1000*'[3]Pagat databaze 2013-2014 (2)'!D$11</f>
        <v>0</v>
      </c>
      <c r="O50" s="618"/>
      <c r="P50" s="579">
        <f>O50*D50/1000*'[3]Pagat databaze 2013-2014 (2)'!$D$11</f>
        <v>0</v>
      </c>
      <c r="Q50" s="564">
        <f t="shared" si="26"/>
        <v>0</v>
      </c>
      <c r="R50" s="579">
        <f>Q50*$D50/1000*'[3]Pagat databaze 2013-2014 (2)'!$D$11</f>
        <v>0</v>
      </c>
      <c r="S50" s="592">
        <f t="shared" si="21"/>
        <v>0</v>
      </c>
      <c r="T50" s="579">
        <f>S50*$D50/1000*'[3]Pagat databaze 2013-2014 (2)'!$D$11</f>
        <v>0</v>
      </c>
      <c r="U50" s="577"/>
      <c r="V50" s="579">
        <f>U50*$D50/1000*'[3]Pagat databaze 2013-2014 (2)'!$D$11</f>
        <v>0</v>
      </c>
      <c r="W50" s="579">
        <f t="shared" si="22"/>
        <v>0</v>
      </c>
      <c r="X50" s="580">
        <f t="shared" si="23"/>
        <v>0</v>
      </c>
      <c r="Y50" s="580">
        <f>X50*'[3]Pagat databaze 2013-2014 (2)'!D$10</f>
        <v>0</v>
      </c>
      <c r="Z50" s="581">
        <f>IF(D50=0,0,IF(X50/D50/'[3]Pagat databaze 2013-2014 (2)'!D$11*1000&gt;'[3]Pagat databaze 2013-2014 (2)'!D$8,'[3]Pagat databaze 2013-2014 (2)'!D$8*D50*'[3]Pagat databaze 2013-2014 (2)'!D$11/1000,X50))</f>
        <v>0</v>
      </c>
      <c r="AA50" s="568">
        <f t="shared" si="25"/>
        <v>0</v>
      </c>
      <c r="AB50" s="581">
        <f t="shared" si="24"/>
        <v>0</v>
      </c>
      <c r="AC50" s="582">
        <f t="shared" si="2"/>
        <v>0</v>
      </c>
      <c r="AD50" s="515"/>
      <c r="AE50" s="515"/>
      <c r="AF50" s="515"/>
      <c r="AG50" s="515"/>
      <c r="AH50" s="515"/>
      <c r="AI50" s="515"/>
      <c r="AJ50" s="515"/>
      <c r="AK50" s="515"/>
      <c r="AL50" s="515"/>
      <c r="AM50" s="515"/>
      <c r="AN50" s="515"/>
      <c r="AO50" s="515"/>
      <c r="AP50" s="515"/>
      <c r="AQ50" s="515"/>
      <c r="AR50" s="515"/>
      <c r="AS50" s="515"/>
      <c r="AT50" s="515"/>
      <c r="AU50" s="515"/>
      <c r="AV50" s="515"/>
      <c r="AW50" s="515"/>
      <c r="AX50" s="515"/>
      <c r="AY50" s="515"/>
      <c r="AZ50" s="515"/>
      <c r="BA50" s="515"/>
      <c r="BB50" s="515"/>
      <c r="BC50" s="515"/>
      <c r="BD50" s="515"/>
      <c r="BE50" s="515"/>
      <c r="BF50" s="515"/>
      <c r="BG50" s="515"/>
      <c r="BH50" s="515"/>
      <c r="BI50" s="515"/>
      <c r="BJ50" s="515"/>
      <c r="BK50" s="515"/>
      <c r="BL50" s="515"/>
      <c r="BM50" s="515"/>
      <c r="BN50" s="515"/>
      <c r="BO50" s="515"/>
      <c r="BP50" s="515"/>
      <c r="BQ50" s="515"/>
      <c r="BR50" s="515"/>
      <c r="BS50" s="515"/>
      <c r="BT50" s="515"/>
      <c r="BU50" s="515"/>
      <c r="BV50" s="515"/>
      <c r="BW50" s="515"/>
      <c r="BX50" s="515"/>
      <c r="BY50" s="515"/>
      <c r="BZ50" s="515"/>
      <c r="CA50" s="515"/>
      <c r="CB50" s="515"/>
      <c r="CC50" s="515"/>
      <c r="CD50" s="515"/>
      <c r="CE50" s="515"/>
      <c r="CF50" s="515"/>
      <c r="CG50" s="515"/>
      <c r="CH50" s="515"/>
      <c r="CI50" s="515"/>
      <c r="CJ50" s="515"/>
      <c r="CK50" s="515"/>
      <c r="CL50" s="515"/>
      <c r="CM50" s="515"/>
      <c r="CN50" s="515"/>
      <c r="CO50" s="515"/>
      <c r="CP50" s="515"/>
      <c r="CQ50" s="515"/>
      <c r="CR50" s="515"/>
      <c r="CS50" s="515"/>
      <c r="CT50" s="515"/>
      <c r="CU50" s="515"/>
      <c r="CV50" s="515"/>
      <c r="CW50" s="515"/>
      <c r="CX50" s="515"/>
      <c r="CY50" s="515"/>
      <c r="CZ50" s="515"/>
      <c r="DA50" s="515"/>
      <c r="DB50" s="515"/>
      <c r="DC50" s="515"/>
      <c r="DD50" s="515"/>
      <c r="DE50" s="515"/>
      <c r="DF50" s="515"/>
      <c r="DG50" s="515"/>
      <c r="DH50" s="515"/>
      <c r="DI50" s="515"/>
      <c r="DJ50" s="515"/>
      <c r="DK50" s="515"/>
      <c r="DL50" s="515"/>
      <c r="DM50" s="515"/>
      <c r="DN50" s="515"/>
      <c r="DO50" s="515"/>
      <c r="DP50" s="515"/>
      <c r="DQ50" s="515"/>
      <c r="DR50" s="515"/>
      <c r="DS50" s="515"/>
      <c r="DT50" s="515"/>
      <c r="DU50" s="515"/>
      <c r="DV50" s="515"/>
      <c r="DW50" s="515"/>
      <c r="DX50" s="515"/>
      <c r="DY50" s="515"/>
      <c r="DZ50" s="515"/>
      <c r="EA50" s="515"/>
      <c r="EB50" s="515"/>
      <c r="EC50" s="515"/>
      <c r="ED50" s="515"/>
      <c r="EE50" s="515"/>
      <c r="EF50" s="515"/>
      <c r="EG50" s="515"/>
      <c r="EH50" s="515"/>
      <c r="EI50" s="515"/>
      <c r="EJ50" s="515"/>
      <c r="EK50" s="515"/>
      <c r="EL50" s="515"/>
      <c r="EM50" s="515"/>
      <c r="EN50" s="515"/>
      <c r="EO50" s="515"/>
      <c r="EP50" s="515"/>
      <c r="EQ50" s="515"/>
      <c r="ER50" s="515"/>
      <c r="ES50" s="515"/>
      <c r="ET50" s="515"/>
      <c r="EU50" s="515"/>
      <c r="EV50" s="515"/>
      <c r="EW50" s="515"/>
      <c r="EX50" s="515"/>
      <c r="EY50" s="515"/>
      <c r="EZ50" s="515"/>
      <c r="FA50" s="515"/>
      <c r="FB50" s="515"/>
      <c r="FC50" s="515"/>
      <c r="FD50" s="515"/>
      <c r="FE50" s="515"/>
      <c r="FF50" s="515"/>
      <c r="FG50" s="515"/>
      <c r="FH50" s="515"/>
      <c r="FI50" s="515"/>
      <c r="FJ50" s="515"/>
      <c r="FK50" s="515"/>
      <c r="FL50" s="515"/>
      <c r="FM50" s="515"/>
      <c r="FN50" s="515"/>
      <c r="FO50" s="515"/>
      <c r="FP50" s="515"/>
      <c r="FQ50" s="515"/>
      <c r="FR50" s="515"/>
      <c r="FS50" s="515"/>
      <c r="FT50" s="515"/>
      <c r="FU50" s="515"/>
      <c r="FV50" s="515"/>
      <c r="FW50" s="515"/>
      <c r="FX50" s="515"/>
      <c r="FY50" s="515"/>
      <c r="FZ50" s="515"/>
      <c r="GA50" s="515"/>
      <c r="GB50" s="515"/>
      <c r="GC50" s="515"/>
    </row>
    <row r="51" spans="1:185" s="549" customFormat="1" ht="12.6" hidden="1" customHeight="1">
      <c r="A51" s="570">
        <v>18</v>
      </c>
      <c r="B51" s="620" t="s">
        <v>490</v>
      </c>
      <c r="C51" s="621"/>
      <c r="D51" s="559">
        <f t="shared" si="19"/>
        <v>0</v>
      </c>
      <c r="E51" s="574">
        <v>1</v>
      </c>
      <c r="F51" s="604">
        <f>'[3]Pagat databaze 2013-2014 (2)'!G344+'[3]Pagat databaze 2013-2014 (2)'!H344/2</f>
        <v>14000</v>
      </c>
      <c r="G51" s="563"/>
      <c r="H51" s="576">
        <f t="shared" si="20"/>
        <v>0</v>
      </c>
      <c r="I51" s="623">
        <v>36850</v>
      </c>
      <c r="J51" s="508">
        <f>(I51+H51+F51)*D51*'[3]Pagat databaze 2013-2014 (2)'!D$11/1000</f>
        <v>0</v>
      </c>
      <c r="K51" s="617"/>
      <c r="L51" s="578">
        <f>K51*D51/1000*'[3]Pagat databaze 2013-2014 (2)'!D$11</f>
        <v>0</v>
      </c>
      <c r="M51" s="617"/>
      <c r="N51" s="578">
        <f>M51*D51/1000*'[3]Pagat databaze 2013-2014 (2)'!D$11</f>
        <v>0</v>
      </c>
      <c r="O51" s="618"/>
      <c r="P51" s="579">
        <f>O51*D51/1000*'[3]Pagat databaze 2013-2014 (2)'!$D$11</f>
        <v>0</v>
      </c>
      <c r="Q51" s="564">
        <f t="shared" si="26"/>
        <v>0</v>
      </c>
      <c r="R51" s="579">
        <f>Q51*$D51/1000*'[3]Pagat databaze 2013-2014 (2)'!$D$11</f>
        <v>0</v>
      </c>
      <c r="S51" s="592">
        <f t="shared" si="21"/>
        <v>0</v>
      </c>
      <c r="T51" s="579">
        <f>S51*$D51/1000*'[3]Pagat databaze 2013-2014 (2)'!$D$11</f>
        <v>0</v>
      </c>
      <c r="U51" s="577"/>
      <c r="V51" s="579">
        <f>U51*$D51/1000*'[3]Pagat databaze 2013-2014 (2)'!$D$11</f>
        <v>0</v>
      </c>
      <c r="W51" s="579">
        <f t="shared" si="22"/>
        <v>0</v>
      </c>
      <c r="X51" s="580">
        <f t="shared" si="23"/>
        <v>0</v>
      </c>
      <c r="Y51" s="580">
        <f>X51*'[3]Pagat databaze 2013-2014 (2)'!D$10</f>
        <v>0</v>
      </c>
      <c r="Z51" s="581">
        <f>IF(D51=0,0,IF(X51/D51/'[3]Pagat databaze 2013-2014 (2)'!D$11*1000&gt;'[3]Pagat databaze 2013-2014 (2)'!D$8,'[3]Pagat databaze 2013-2014 (2)'!D$8*D51*'[3]Pagat databaze 2013-2014 (2)'!D$11/1000,X51))</f>
        <v>0</v>
      </c>
      <c r="AA51" s="568">
        <f t="shared" si="25"/>
        <v>0</v>
      </c>
      <c r="AB51" s="581">
        <f t="shared" si="24"/>
        <v>0</v>
      </c>
      <c r="AC51" s="582">
        <f t="shared" si="2"/>
        <v>0</v>
      </c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15"/>
      <c r="BG51" s="515"/>
      <c r="BH51" s="515"/>
      <c r="BI51" s="515"/>
      <c r="BJ51" s="515"/>
      <c r="BK51" s="515"/>
      <c r="BL51" s="515"/>
      <c r="BM51" s="515"/>
      <c r="BN51" s="515"/>
      <c r="BO51" s="515"/>
      <c r="BP51" s="515"/>
      <c r="BQ51" s="515"/>
      <c r="BR51" s="515"/>
      <c r="BS51" s="515"/>
      <c r="BT51" s="515"/>
      <c r="BU51" s="515"/>
      <c r="BV51" s="515"/>
      <c r="BW51" s="515"/>
      <c r="BX51" s="515"/>
      <c r="BY51" s="515"/>
      <c r="BZ51" s="515"/>
      <c r="CA51" s="515"/>
      <c r="CB51" s="515"/>
      <c r="CC51" s="515"/>
      <c r="CD51" s="515"/>
      <c r="CE51" s="515"/>
      <c r="CF51" s="515"/>
      <c r="CG51" s="515"/>
      <c r="CH51" s="515"/>
      <c r="CI51" s="515"/>
      <c r="CJ51" s="515"/>
      <c r="CK51" s="515"/>
      <c r="CL51" s="515"/>
      <c r="CM51" s="515"/>
      <c r="CN51" s="515"/>
      <c r="CO51" s="515"/>
      <c r="CP51" s="515"/>
      <c r="CQ51" s="515"/>
      <c r="CR51" s="515"/>
      <c r="CS51" s="515"/>
      <c r="CT51" s="515"/>
      <c r="CU51" s="515"/>
      <c r="CV51" s="515"/>
      <c r="CW51" s="515"/>
      <c r="CX51" s="515"/>
      <c r="CY51" s="515"/>
      <c r="CZ51" s="515"/>
      <c r="DA51" s="515"/>
      <c r="DB51" s="515"/>
      <c r="DC51" s="515"/>
      <c r="DD51" s="515"/>
      <c r="DE51" s="515"/>
      <c r="DF51" s="515"/>
      <c r="DG51" s="515"/>
      <c r="DH51" s="515"/>
      <c r="DI51" s="515"/>
      <c r="DJ51" s="515"/>
      <c r="DK51" s="515"/>
      <c r="DL51" s="515"/>
      <c r="DM51" s="515"/>
      <c r="DN51" s="515"/>
      <c r="DO51" s="515"/>
      <c r="DP51" s="515"/>
      <c r="DQ51" s="515"/>
      <c r="DR51" s="515"/>
      <c r="DS51" s="515"/>
      <c r="DT51" s="515"/>
      <c r="DU51" s="515"/>
      <c r="DV51" s="515"/>
      <c r="DW51" s="515"/>
      <c r="DX51" s="515"/>
      <c r="DY51" s="515"/>
      <c r="DZ51" s="515"/>
      <c r="EA51" s="515"/>
      <c r="EB51" s="515"/>
      <c r="EC51" s="515"/>
      <c r="ED51" s="515"/>
      <c r="EE51" s="515"/>
      <c r="EF51" s="515"/>
      <c r="EG51" s="515"/>
      <c r="EH51" s="515"/>
      <c r="EI51" s="515"/>
      <c r="EJ51" s="515"/>
      <c r="EK51" s="515"/>
      <c r="EL51" s="515"/>
      <c r="EM51" s="515"/>
      <c r="EN51" s="515"/>
      <c r="EO51" s="515"/>
      <c r="EP51" s="515"/>
      <c r="EQ51" s="515"/>
      <c r="ER51" s="515"/>
      <c r="ES51" s="515"/>
      <c r="ET51" s="515"/>
      <c r="EU51" s="515"/>
      <c r="EV51" s="515"/>
      <c r="EW51" s="515"/>
      <c r="EX51" s="515"/>
      <c r="EY51" s="515"/>
      <c r="EZ51" s="515"/>
      <c r="FA51" s="515"/>
      <c r="FB51" s="515"/>
      <c r="FC51" s="515"/>
      <c r="FD51" s="515"/>
      <c r="FE51" s="515"/>
      <c r="FF51" s="515"/>
      <c r="FG51" s="515"/>
      <c r="FH51" s="515"/>
      <c r="FI51" s="515"/>
      <c r="FJ51" s="515"/>
      <c r="FK51" s="515"/>
      <c r="FL51" s="515"/>
      <c r="FM51" s="515"/>
      <c r="FN51" s="515"/>
      <c r="FO51" s="515"/>
      <c r="FP51" s="515"/>
      <c r="FQ51" s="515"/>
      <c r="FR51" s="515"/>
      <c r="FS51" s="515"/>
      <c r="FT51" s="515"/>
      <c r="FU51" s="515"/>
      <c r="FV51" s="515"/>
      <c r="FW51" s="515"/>
      <c r="FX51" s="515"/>
      <c r="FY51" s="515"/>
      <c r="FZ51" s="515"/>
      <c r="GA51" s="515"/>
      <c r="GB51" s="515"/>
      <c r="GC51" s="515"/>
    </row>
    <row r="52" spans="1:185" s="549" customFormat="1" ht="12.6" hidden="1" customHeight="1">
      <c r="A52" s="570">
        <v>19</v>
      </c>
      <c r="B52" s="571" t="s">
        <v>491</v>
      </c>
      <c r="C52" s="557"/>
      <c r="D52" s="559">
        <f t="shared" si="19"/>
        <v>0</v>
      </c>
      <c r="E52" s="574">
        <v>1</v>
      </c>
      <c r="F52" s="604">
        <f>'[3]Pagat databaze 2013-2014 (2)'!G345+'[3]Pagat databaze 2013-2014 (2)'!H345/2</f>
        <v>14000</v>
      </c>
      <c r="G52" s="563"/>
      <c r="H52" s="576">
        <f t="shared" si="20"/>
        <v>0</v>
      </c>
      <c r="I52" s="623">
        <v>34650</v>
      </c>
      <c r="J52" s="508">
        <f>(I52+H52+F52)*D52*'[3]Pagat databaze 2013-2014 (2)'!D$11/1000</f>
        <v>0</v>
      </c>
      <c r="K52" s="617"/>
      <c r="L52" s="578">
        <f>K52*D52/1000*'[3]Pagat databaze 2013-2014 (2)'!D$11</f>
        <v>0</v>
      </c>
      <c r="M52" s="617"/>
      <c r="N52" s="578">
        <f>M52*D52/1000*'[3]Pagat databaze 2013-2014 (2)'!D$11</f>
        <v>0</v>
      </c>
      <c r="O52" s="618"/>
      <c r="P52" s="579">
        <f>O52*D52/1000*'[3]Pagat databaze 2013-2014 (2)'!$D$11</f>
        <v>0</v>
      </c>
      <c r="Q52" s="564">
        <f t="shared" si="26"/>
        <v>0</v>
      </c>
      <c r="R52" s="579">
        <f>Q52*$D52/1000*'[3]Pagat databaze 2013-2014 (2)'!$D$11</f>
        <v>0</v>
      </c>
      <c r="S52" s="592">
        <f t="shared" si="21"/>
        <v>0</v>
      </c>
      <c r="T52" s="579">
        <f>S52*$D52/1000*'[3]Pagat databaze 2013-2014 (2)'!$D$11</f>
        <v>0</v>
      </c>
      <c r="U52" s="577"/>
      <c r="V52" s="579">
        <f>U52*$D52/1000*'[3]Pagat databaze 2013-2014 (2)'!$D$11</f>
        <v>0</v>
      </c>
      <c r="W52" s="579">
        <f t="shared" si="22"/>
        <v>0</v>
      </c>
      <c r="X52" s="580">
        <f t="shared" si="23"/>
        <v>0</v>
      </c>
      <c r="Y52" s="580">
        <f>X52*'[3]Pagat databaze 2013-2014 (2)'!D$10</f>
        <v>0</v>
      </c>
      <c r="Z52" s="581">
        <f>IF(D52=0,0,IF(X52/D52/'[3]Pagat databaze 2013-2014 (2)'!D$11*1000&gt;'[3]Pagat databaze 2013-2014 (2)'!D$8,'[3]Pagat databaze 2013-2014 (2)'!D$8*D52*'[3]Pagat databaze 2013-2014 (2)'!D$11/1000,X52))</f>
        <v>0</v>
      </c>
      <c r="AA52" s="568">
        <f t="shared" si="25"/>
        <v>0</v>
      </c>
      <c r="AB52" s="581">
        <f t="shared" si="24"/>
        <v>0</v>
      </c>
      <c r="AC52" s="582">
        <f t="shared" si="2"/>
        <v>0</v>
      </c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5"/>
      <c r="AQ52" s="515"/>
      <c r="AR52" s="515"/>
      <c r="AS52" s="515"/>
      <c r="AT52" s="515"/>
      <c r="AU52" s="515"/>
      <c r="AV52" s="515"/>
      <c r="AW52" s="515"/>
      <c r="AX52" s="515"/>
      <c r="AY52" s="515"/>
      <c r="AZ52" s="515"/>
      <c r="BA52" s="515"/>
      <c r="BB52" s="515"/>
      <c r="BC52" s="515"/>
      <c r="BD52" s="515"/>
      <c r="BE52" s="515"/>
      <c r="BF52" s="515"/>
      <c r="BG52" s="515"/>
      <c r="BH52" s="515"/>
      <c r="BI52" s="515"/>
      <c r="BJ52" s="515"/>
      <c r="BK52" s="515"/>
      <c r="BL52" s="515"/>
      <c r="BM52" s="515"/>
      <c r="BN52" s="515"/>
      <c r="BO52" s="515"/>
      <c r="BP52" s="515"/>
      <c r="BQ52" s="515"/>
      <c r="BR52" s="515"/>
      <c r="BS52" s="515"/>
      <c r="BT52" s="515"/>
      <c r="BU52" s="515"/>
      <c r="BV52" s="515"/>
      <c r="BW52" s="515"/>
      <c r="BX52" s="515"/>
      <c r="BY52" s="515"/>
      <c r="BZ52" s="515"/>
      <c r="CA52" s="515"/>
      <c r="CB52" s="515"/>
      <c r="CC52" s="515"/>
      <c r="CD52" s="515"/>
      <c r="CE52" s="515"/>
      <c r="CF52" s="515"/>
      <c r="CG52" s="515"/>
      <c r="CH52" s="515"/>
      <c r="CI52" s="515"/>
      <c r="CJ52" s="515"/>
      <c r="CK52" s="515"/>
      <c r="CL52" s="515"/>
      <c r="CM52" s="515"/>
      <c r="CN52" s="515"/>
      <c r="CO52" s="515"/>
      <c r="CP52" s="515"/>
      <c r="CQ52" s="515"/>
      <c r="CR52" s="515"/>
      <c r="CS52" s="515"/>
      <c r="CT52" s="515"/>
      <c r="CU52" s="515"/>
      <c r="CV52" s="515"/>
      <c r="CW52" s="515"/>
      <c r="CX52" s="515"/>
      <c r="CY52" s="515"/>
      <c r="CZ52" s="515"/>
      <c r="DA52" s="515"/>
      <c r="DB52" s="515"/>
      <c r="DC52" s="515"/>
      <c r="DD52" s="515"/>
      <c r="DE52" s="515"/>
      <c r="DF52" s="515"/>
      <c r="DG52" s="515"/>
      <c r="DH52" s="515"/>
      <c r="DI52" s="515"/>
      <c r="DJ52" s="515"/>
      <c r="DK52" s="515"/>
      <c r="DL52" s="515"/>
      <c r="DM52" s="515"/>
      <c r="DN52" s="515"/>
      <c r="DO52" s="515"/>
      <c r="DP52" s="515"/>
      <c r="DQ52" s="515"/>
      <c r="DR52" s="515"/>
      <c r="DS52" s="515"/>
      <c r="DT52" s="515"/>
      <c r="DU52" s="515"/>
      <c r="DV52" s="515"/>
      <c r="DW52" s="515"/>
      <c r="DX52" s="515"/>
      <c r="DY52" s="515"/>
      <c r="DZ52" s="515"/>
      <c r="EA52" s="515"/>
      <c r="EB52" s="515"/>
      <c r="EC52" s="515"/>
      <c r="ED52" s="515"/>
      <c r="EE52" s="515"/>
      <c r="EF52" s="515"/>
      <c r="EG52" s="515"/>
      <c r="EH52" s="515"/>
      <c r="EI52" s="515"/>
      <c r="EJ52" s="515"/>
      <c r="EK52" s="515"/>
      <c r="EL52" s="515"/>
      <c r="EM52" s="515"/>
      <c r="EN52" s="515"/>
      <c r="EO52" s="515"/>
      <c r="EP52" s="515"/>
      <c r="EQ52" s="515"/>
      <c r="ER52" s="515"/>
      <c r="ES52" s="515"/>
      <c r="ET52" s="515"/>
      <c r="EU52" s="515"/>
      <c r="EV52" s="515"/>
      <c r="EW52" s="515"/>
      <c r="EX52" s="515"/>
      <c r="EY52" s="515"/>
      <c r="EZ52" s="515"/>
      <c r="FA52" s="515"/>
      <c r="FB52" s="515"/>
      <c r="FC52" s="515"/>
      <c r="FD52" s="515"/>
      <c r="FE52" s="515"/>
      <c r="FF52" s="515"/>
      <c r="FG52" s="515"/>
      <c r="FH52" s="515"/>
      <c r="FI52" s="515"/>
      <c r="FJ52" s="515"/>
      <c r="FK52" s="515"/>
      <c r="FL52" s="515"/>
      <c r="FM52" s="515"/>
      <c r="FN52" s="515"/>
      <c r="FO52" s="515"/>
      <c r="FP52" s="515"/>
      <c r="FQ52" s="515"/>
      <c r="FR52" s="515"/>
      <c r="FS52" s="515"/>
      <c r="FT52" s="515"/>
      <c r="FU52" s="515"/>
      <c r="FV52" s="515"/>
      <c r="FW52" s="515"/>
      <c r="FX52" s="515"/>
      <c r="FY52" s="515"/>
      <c r="FZ52" s="515"/>
      <c r="GA52" s="515"/>
      <c r="GB52" s="515"/>
      <c r="GC52" s="515"/>
    </row>
    <row r="53" spans="1:185" s="549" customFormat="1" ht="12.6" hidden="1" customHeight="1">
      <c r="A53" s="570">
        <v>20</v>
      </c>
      <c r="B53" s="620" t="s">
        <v>490</v>
      </c>
      <c r="C53" s="621"/>
      <c r="D53" s="559">
        <f t="shared" si="19"/>
        <v>0</v>
      </c>
      <c r="E53" s="574">
        <v>2</v>
      </c>
      <c r="F53" s="604">
        <v>11000</v>
      </c>
      <c r="G53" s="563"/>
      <c r="H53" s="576">
        <f t="shared" si="20"/>
        <v>0</v>
      </c>
      <c r="I53" s="623">
        <v>34650</v>
      </c>
      <c r="J53" s="508">
        <f>(I53+H53+F53)*D53*'[3]Pagat databaze 2013-2014 (2)'!D$11/1000</f>
        <v>0</v>
      </c>
      <c r="K53" s="617"/>
      <c r="L53" s="578">
        <f>K53*D53/1000*'[3]Pagat databaze 2013-2014 (2)'!D$11</f>
        <v>0</v>
      </c>
      <c r="M53" s="617"/>
      <c r="N53" s="578">
        <f>M53*D53/1000*'[3]Pagat databaze 2013-2014 (2)'!D$11</f>
        <v>0</v>
      </c>
      <c r="O53" s="618"/>
      <c r="P53" s="579">
        <f>O53*D53/1000*'[3]Pagat databaze 2013-2014 (2)'!$D$11</f>
        <v>0</v>
      </c>
      <c r="Q53" s="564">
        <f t="shared" si="26"/>
        <v>0</v>
      </c>
      <c r="R53" s="579">
        <f>Q53*$D53/1000*'[3]Pagat databaze 2013-2014 (2)'!$D$11</f>
        <v>0</v>
      </c>
      <c r="S53" s="592">
        <f t="shared" si="21"/>
        <v>0</v>
      </c>
      <c r="T53" s="579">
        <f>S53*$D53/1000*'[3]Pagat databaze 2013-2014 (2)'!$D$11</f>
        <v>0</v>
      </c>
      <c r="U53" s="577"/>
      <c r="V53" s="579">
        <f>U53*$D53/1000*'[3]Pagat databaze 2013-2014 (2)'!$D$11</f>
        <v>0</v>
      </c>
      <c r="W53" s="579">
        <f t="shared" si="22"/>
        <v>0</v>
      </c>
      <c r="X53" s="580">
        <f t="shared" si="23"/>
        <v>0</v>
      </c>
      <c r="Y53" s="580">
        <f>X53*'[3]Pagat databaze 2013-2014 (2)'!D$10</f>
        <v>0</v>
      </c>
      <c r="Z53" s="581">
        <f>IF(D53=0,0,IF(X53/D53/'[3]Pagat databaze 2013-2014 (2)'!D$11*1000&gt;'[3]Pagat databaze 2013-2014 (2)'!D$8,'[3]Pagat databaze 2013-2014 (2)'!D$8*D53*'[3]Pagat databaze 2013-2014 (2)'!D$11/1000,X53))</f>
        <v>0</v>
      </c>
      <c r="AA53" s="568">
        <f t="shared" si="25"/>
        <v>0</v>
      </c>
      <c r="AB53" s="581">
        <f t="shared" si="24"/>
        <v>0</v>
      </c>
      <c r="AC53" s="582">
        <f t="shared" si="2"/>
        <v>0</v>
      </c>
      <c r="AD53" s="515"/>
      <c r="AE53" s="515"/>
      <c r="AF53" s="515"/>
      <c r="AG53" s="515"/>
      <c r="AH53" s="515"/>
      <c r="AI53" s="515"/>
      <c r="AJ53" s="515"/>
      <c r="AK53" s="515"/>
      <c r="AL53" s="515"/>
      <c r="AM53" s="515"/>
      <c r="AN53" s="515"/>
      <c r="AO53" s="515"/>
      <c r="AP53" s="515"/>
      <c r="AQ53" s="515"/>
      <c r="AR53" s="515"/>
      <c r="AS53" s="515"/>
      <c r="AT53" s="515"/>
      <c r="AU53" s="515"/>
      <c r="AV53" s="515"/>
      <c r="AW53" s="515"/>
      <c r="AX53" s="515"/>
      <c r="AY53" s="515"/>
      <c r="AZ53" s="515"/>
      <c r="BA53" s="515"/>
      <c r="BB53" s="515"/>
      <c r="BC53" s="515"/>
      <c r="BD53" s="515"/>
      <c r="BE53" s="515"/>
      <c r="BF53" s="515"/>
      <c r="BG53" s="515"/>
      <c r="BH53" s="515"/>
      <c r="BI53" s="515"/>
      <c r="BJ53" s="515"/>
      <c r="BK53" s="515"/>
      <c r="BL53" s="515"/>
      <c r="BM53" s="515"/>
      <c r="BN53" s="515"/>
      <c r="BO53" s="515"/>
      <c r="BP53" s="515"/>
      <c r="BQ53" s="515"/>
      <c r="BR53" s="515"/>
      <c r="BS53" s="515"/>
      <c r="BT53" s="515"/>
      <c r="BU53" s="515"/>
      <c r="BV53" s="515"/>
      <c r="BW53" s="515"/>
      <c r="BX53" s="515"/>
      <c r="BY53" s="515"/>
      <c r="BZ53" s="515"/>
      <c r="CA53" s="515"/>
      <c r="CB53" s="515"/>
      <c r="CC53" s="515"/>
      <c r="CD53" s="515"/>
      <c r="CE53" s="515"/>
      <c r="CF53" s="515"/>
      <c r="CG53" s="515"/>
      <c r="CH53" s="515"/>
      <c r="CI53" s="515"/>
      <c r="CJ53" s="515"/>
      <c r="CK53" s="515"/>
      <c r="CL53" s="515"/>
      <c r="CM53" s="515"/>
      <c r="CN53" s="515"/>
      <c r="CO53" s="515"/>
      <c r="CP53" s="515"/>
      <c r="CQ53" s="515"/>
      <c r="CR53" s="515"/>
      <c r="CS53" s="515"/>
      <c r="CT53" s="515"/>
      <c r="CU53" s="515"/>
      <c r="CV53" s="515"/>
      <c r="CW53" s="515"/>
      <c r="CX53" s="515"/>
      <c r="CY53" s="515"/>
      <c r="CZ53" s="515"/>
      <c r="DA53" s="515"/>
      <c r="DB53" s="515"/>
      <c r="DC53" s="515"/>
      <c r="DD53" s="515"/>
      <c r="DE53" s="515"/>
      <c r="DF53" s="515"/>
      <c r="DG53" s="515"/>
      <c r="DH53" s="515"/>
      <c r="DI53" s="515"/>
      <c r="DJ53" s="515"/>
      <c r="DK53" s="515"/>
      <c r="DL53" s="515"/>
      <c r="DM53" s="515"/>
      <c r="DN53" s="515"/>
      <c r="DO53" s="515"/>
      <c r="DP53" s="515"/>
      <c r="DQ53" s="515"/>
      <c r="DR53" s="515"/>
      <c r="DS53" s="515"/>
      <c r="DT53" s="515"/>
      <c r="DU53" s="515"/>
      <c r="DV53" s="515"/>
      <c r="DW53" s="515"/>
      <c r="DX53" s="515"/>
      <c r="DY53" s="515"/>
      <c r="DZ53" s="515"/>
      <c r="EA53" s="515"/>
      <c r="EB53" s="515"/>
      <c r="EC53" s="515"/>
      <c r="ED53" s="515"/>
      <c r="EE53" s="515"/>
      <c r="EF53" s="515"/>
      <c r="EG53" s="515"/>
      <c r="EH53" s="515"/>
      <c r="EI53" s="515"/>
      <c r="EJ53" s="515"/>
      <c r="EK53" s="515"/>
      <c r="EL53" s="515"/>
      <c r="EM53" s="515"/>
      <c r="EN53" s="515"/>
      <c r="EO53" s="515"/>
      <c r="EP53" s="515"/>
      <c r="EQ53" s="515"/>
      <c r="ER53" s="515"/>
      <c r="ES53" s="515"/>
      <c r="ET53" s="515"/>
      <c r="EU53" s="515"/>
      <c r="EV53" s="515"/>
      <c r="EW53" s="515"/>
      <c r="EX53" s="515"/>
      <c r="EY53" s="515"/>
      <c r="EZ53" s="515"/>
      <c r="FA53" s="515"/>
      <c r="FB53" s="515"/>
      <c r="FC53" s="515"/>
      <c r="FD53" s="515"/>
      <c r="FE53" s="515"/>
      <c r="FF53" s="515"/>
      <c r="FG53" s="515"/>
      <c r="FH53" s="515"/>
      <c r="FI53" s="515"/>
      <c r="FJ53" s="515"/>
      <c r="FK53" s="515"/>
      <c r="FL53" s="515"/>
      <c r="FM53" s="515"/>
      <c r="FN53" s="515"/>
      <c r="FO53" s="515"/>
      <c r="FP53" s="515"/>
      <c r="FQ53" s="515"/>
      <c r="FR53" s="515"/>
      <c r="FS53" s="515"/>
      <c r="FT53" s="515"/>
      <c r="FU53" s="515"/>
      <c r="FV53" s="515"/>
      <c r="FW53" s="515"/>
      <c r="FX53" s="515"/>
      <c r="FY53" s="515"/>
      <c r="FZ53" s="515"/>
      <c r="GA53" s="515"/>
      <c r="GB53" s="515"/>
      <c r="GC53" s="515"/>
    </row>
    <row r="54" spans="1:185" s="549" customFormat="1" ht="12.6" hidden="1" customHeight="1">
      <c r="A54" s="570">
        <v>21</v>
      </c>
      <c r="B54" s="571" t="s">
        <v>491</v>
      </c>
      <c r="C54" s="557"/>
      <c r="D54" s="559">
        <f t="shared" si="19"/>
        <v>0</v>
      </c>
      <c r="E54" s="574">
        <v>2</v>
      </c>
      <c r="F54" s="604">
        <v>11000</v>
      </c>
      <c r="G54" s="563"/>
      <c r="H54" s="576">
        <f t="shared" si="20"/>
        <v>0</v>
      </c>
      <c r="I54" s="623">
        <v>31350</v>
      </c>
      <c r="J54" s="508">
        <f>(I54+H54+F54)*D54*'[3]Pagat databaze 2013-2014 (2)'!D$11/1000</f>
        <v>0</v>
      </c>
      <c r="K54" s="617"/>
      <c r="L54" s="578">
        <f>K54*D54/1000*'[3]Pagat databaze 2013-2014 (2)'!D$11</f>
        <v>0</v>
      </c>
      <c r="M54" s="617"/>
      <c r="N54" s="578">
        <f>M54*D54/1000*'[3]Pagat databaze 2013-2014 (2)'!D$11</f>
        <v>0</v>
      </c>
      <c r="O54" s="618"/>
      <c r="P54" s="579">
        <f>O54*D54/1000*'[3]Pagat databaze 2013-2014 (2)'!$D$11</f>
        <v>0</v>
      </c>
      <c r="Q54" s="564">
        <f t="shared" si="26"/>
        <v>0</v>
      </c>
      <c r="R54" s="579">
        <f>Q54*$D54/1000*'[3]Pagat databaze 2013-2014 (2)'!$D$11</f>
        <v>0</v>
      </c>
      <c r="S54" s="592">
        <f t="shared" si="21"/>
        <v>0</v>
      </c>
      <c r="T54" s="579">
        <f>S54*$D54/1000*'[3]Pagat databaze 2013-2014 (2)'!$D$11</f>
        <v>0</v>
      </c>
      <c r="U54" s="577"/>
      <c r="V54" s="579">
        <f>U54*$D54/1000*'[3]Pagat databaze 2013-2014 (2)'!$D$11</f>
        <v>0</v>
      </c>
      <c r="W54" s="579">
        <f t="shared" si="22"/>
        <v>0</v>
      </c>
      <c r="X54" s="580">
        <f t="shared" si="23"/>
        <v>0</v>
      </c>
      <c r="Y54" s="580">
        <f>X54*'[3]Pagat databaze 2013-2014 (2)'!D$10</f>
        <v>0</v>
      </c>
      <c r="Z54" s="581">
        <f>IF(D54=0,0,IF(X54/D54/'[3]Pagat databaze 2013-2014 (2)'!D$11*1000&gt;'[3]Pagat databaze 2013-2014 (2)'!D$8,'[3]Pagat databaze 2013-2014 (2)'!D$8*D54*'[3]Pagat databaze 2013-2014 (2)'!D$11/1000,X54))</f>
        <v>0</v>
      </c>
      <c r="AA54" s="568">
        <f t="shared" si="25"/>
        <v>0</v>
      </c>
      <c r="AB54" s="581">
        <f t="shared" si="24"/>
        <v>0</v>
      </c>
      <c r="AC54" s="582">
        <f t="shared" si="2"/>
        <v>0</v>
      </c>
      <c r="AD54" s="515"/>
      <c r="AE54" s="515"/>
      <c r="AF54" s="515"/>
      <c r="AG54" s="515"/>
      <c r="AH54" s="515"/>
      <c r="AI54" s="515"/>
      <c r="AJ54" s="515"/>
      <c r="AK54" s="515"/>
      <c r="AL54" s="515"/>
      <c r="AM54" s="515"/>
      <c r="AN54" s="515"/>
      <c r="AO54" s="515"/>
      <c r="AP54" s="515"/>
      <c r="AQ54" s="515"/>
      <c r="AR54" s="515"/>
      <c r="AS54" s="515"/>
      <c r="AT54" s="515"/>
      <c r="AU54" s="515"/>
      <c r="AV54" s="515"/>
      <c r="AW54" s="515"/>
      <c r="AX54" s="515"/>
      <c r="AY54" s="515"/>
      <c r="AZ54" s="515"/>
      <c r="BA54" s="515"/>
      <c r="BB54" s="515"/>
      <c r="BC54" s="515"/>
      <c r="BD54" s="515"/>
      <c r="BE54" s="515"/>
      <c r="BF54" s="515"/>
      <c r="BG54" s="515"/>
      <c r="BH54" s="515"/>
      <c r="BI54" s="515"/>
      <c r="BJ54" s="515"/>
      <c r="BK54" s="515"/>
      <c r="BL54" s="515"/>
      <c r="BM54" s="515"/>
      <c r="BN54" s="515"/>
      <c r="BO54" s="515"/>
      <c r="BP54" s="515"/>
      <c r="BQ54" s="515"/>
      <c r="BR54" s="515"/>
      <c r="BS54" s="515"/>
      <c r="BT54" s="515"/>
      <c r="BU54" s="515"/>
      <c r="BV54" s="515"/>
      <c r="BW54" s="515"/>
      <c r="BX54" s="515"/>
      <c r="BY54" s="515"/>
      <c r="BZ54" s="515"/>
      <c r="CA54" s="515"/>
      <c r="CB54" s="515"/>
      <c r="CC54" s="515"/>
      <c r="CD54" s="515"/>
      <c r="CE54" s="515"/>
      <c r="CF54" s="515"/>
      <c r="CG54" s="515"/>
      <c r="CH54" s="515"/>
      <c r="CI54" s="515"/>
      <c r="CJ54" s="515"/>
      <c r="CK54" s="515"/>
      <c r="CL54" s="515"/>
      <c r="CM54" s="515"/>
      <c r="CN54" s="515"/>
      <c r="CO54" s="515"/>
      <c r="CP54" s="515"/>
      <c r="CQ54" s="515"/>
      <c r="CR54" s="515"/>
      <c r="CS54" s="515"/>
      <c r="CT54" s="515"/>
      <c r="CU54" s="515"/>
      <c r="CV54" s="515"/>
      <c r="CW54" s="515"/>
      <c r="CX54" s="515"/>
      <c r="CY54" s="515"/>
      <c r="CZ54" s="515"/>
      <c r="DA54" s="515"/>
      <c r="DB54" s="515"/>
      <c r="DC54" s="515"/>
      <c r="DD54" s="515"/>
      <c r="DE54" s="515"/>
      <c r="DF54" s="515"/>
      <c r="DG54" s="515"/>
      <c r="DH54" s="515"/>
      <c r="DI54" s="515"/>
      <c r="DJ54" s="515"/>
      <c r="DK54" s="515"/>
      <c r="DL54" s="515"/>
      <c r="DM54" s="515"/>
      <c r="DN54" s="515"/>
      <c r="DO54" s="515"/>
      <c r="DP54" s="515"/>
      <c r="DQ54" s="515"/>
      <c r="DR54" s="515"/>
      <c r="DS54" s="515"/>
      <c r="DT54" s="515"/>
      <c r="DU54" s="515"/>
      <c r="DV54" s="515"/>
      <c r="DW54" s="515"/>
      <c r="DX54" s="515"/>
      <c r="DY54" s="515"/>
      <c r="DZ54" s="515"/>
      <c r="EA54" s="515"/>
      <c r="EB54" s="515"/>
      <c r="EC54" s="515"/>
      <c r="ED54" s="515"/>
      <c r="EE54" s="515"/>
      <c r="EF54" s="515"/>
      <c r="EG54" s="515"/>
      <c r="EH54" s="515"/>
      <c r="EI54" s="515"/>
      <c r="EJ54" s="515"/>
      <c r="EK54" s="515"/>
      <c r="EL54" s="515"/>
      <c r="EM54" s="515"/>
      <c r="EN54" s="515"/>
      <c r="EO54" s="515"/>
      <c r="EP54" s="515"/>
      <c r="EQ54" s="515"/>
      <c r="ER54" s="515"/>
      <c r="ES54" s="515"/>
      <c r="ET54" s="515"/>
      <c r="EU54" s="515"/>
      <c r="EV54" s="515"/>
      <c r="EW54" s="515"/>
      <c r="EX54" s="515"/>
      <c r="EY54" s="515"/>
      <c r="EZ54" s="515"/>
      <c r="FA54" s="515"/>
      <c r="FB54" s="515"/>
      <c r="FC54" s="515"/>
      <c r="FD54" s="515"/>
      <c r="FE54" s="515"/>
      <c r="FF54" s="515"/>
      <c r="FG54" s="515"/>
      <c r="FH54" s="515"/>
      <c r="FI54" s="515"/>
      <c r="FJ54" s="515"/>
      <c r="FK54" s="515"/>
      <c r="FL54" s="515"/>
      <c r="FM54" s="515"/>
      <c r="FN54" s="515"/>
      <c r="FO54" s="515"/>
      <c r="FP54" s="515"/>
      <c r="FQ54" s="515"/>
      <c r="FR54" s="515"/>
      <c r="FS54" s="515"/>
      <c r="FT54" s="515"/>
      <c r="FU54" s="515"/>
      <c r="FV54" s="515"/>
      <c r="FW54" s="515"/>
      <c r="FX54" s="515"/>
      <c r="FY54" s="515"/>
      <c r="FZ54" s="515"/>
      <c r="GA54" s="515"/>
      <c r="GB54" s="515"/>
      <c r="GC54" s="515"/>
    </row>
    <row r="55" spans="1:185" s="549" customFormat="1" ht="12.6" hidden="1" customHeight="1">
      <c r="A55" s="570">
        <v>22</v>
      </c>
      <c r="B55" s="620" t="s">
        <v>492</v>
      </c>
      <c r="C55" s="621"/>
      <c r="D55" s="559">
        <f t="shared" si="19"/>
        <v>0</v>
      </c>
      <c r="E55" s="586">
        <v>3</v>
      </c>
      <c r="F55" s="604">
        <v>10000</v>
      </c>
      <c r="G55" s="563"/>
      <c r="H55" s="576">
        <f t="shared" si="20"/>
        <v>0</v>
      </c>
      <c r="I55" s="623">
        <v>31350</v>
      </c>
      <c r="J55" s="509">
        <f>(I55+H55+F55)*D55*'[3]Pagat databaze 2013-2014 (2)'!D$11/1000</f>
        <v>0</v>
      </c>
      <c r="K55" s="624"/>
      <c r="L55" s="590">
        <f>K55*D55/1000*'[3]Pagat databaze 2013-2014 (2)'!D$11</f>
        <v>0</v>
      </c>
      <c r="M55" s="624"/>
      <c r="N55" s="590">
        <f>M55*D55/1000*'[3]Pagat databaze 2013-2014 (2)'!D$11</f>
        <v>0</v>
      </c>
      <c r="O55" s="625"/>
      <c r="P55" s="591">
        <f>O55*D55/1000*'[3]Pagat databaze 2013-2014 (2)'!$D$11</f>
        <v>0</v>
      </c>
      <c r="Q55" s="564">
        <f t="shared" si="26"/>
        <v>0</v>
      </c>
      <c r="R55" s="591">
        <f>Q55*$D55/1000*'[3]Pagat databaze 2013-2014 (2)'!$D$11</f>
        <v>0</v>
      </c>
      <c r="S55" s="592">
        <f t="shared" si="21"/>
        <v>0</v>
      </c>
      <c r="T55" s="591">
        <f>S55*$D55/1000*'[3]Pagat databaze 2013-2014 (2)'!$D$11</f>
        <v>0</v>
      </c>
      <c r="U55" s="589"/>
      <c r="V55" s="591">
        <f>U55*$D55/1000*'[3]Pagat databaze 2013-2014 (2)'!$D$11</f>
        <v>0</v>
      </c>
      <c r="W55" s="591">
        <f t="shared" si="22"/>
        <v>0</v>
      </c>
      <c r="X55" s="593">
        <f t="shared" si="23"/>
        <v>0</v>
      </c>
      <c r="Y55" s="593">
        <f>X55*'[3]Pagat databaze 2013-2014 (2)'!D$10</f>
        <v>0</v>
      </c>
      <c r="Z55" s="594">
        <f>IF(D55=0,0,IF(X55/D55/'[3]Pagat databaze 2013-2014 (2)'!D$11*1000&gt;'[3]Pagat databaze 2013-2014 (2)'!D$8,'[3]Pagat databaze 2013-2014 (2)'!D$8*D55*'[3]Pagat databaze 2013-2014 (2)'!D$11/1000,X55))</f>
        <v>0</v>
      </c>
      <c r="AA55" s="568">
        <f t="shared" si="25"/>
        <v>0</v>
      </c>
      <c r="AB55" s="594">
        <f t="shared" si="24"/>
        <v>0</v>
      </c>
      <c r="AC55" s="595">
        <f t="shared" si="2"/>
        <v>0</v>
      </c>
      <c r="AD55" s="515"/>
      <c r="AE55" s="515"/>
      <c r="AF55" s="515"/>
      <c r="AG55" s="515"/>
      <c r="AH55" s="515"/>
      <c r="AI55" s="515"/>
      <c r="AJ55" s="515"/>
      <c r="AK55" s="515"/>
      <c r="AL55" s="515"/>
      <c r="AM55" s="515"/>
      <c r="AN55" s="515"/>
      <c r="AO55" s="515"/>
      <c r="AP55" s="515"/>
      <c r="AQ55" s="515"/>
      <c r="AR55" s="515"/>
      <c r="AS55" s="515"/>
      <c r="AT55" s="515"/>
      <c r="AU55" s="515"/>
      <c r="AV55" s="515"/>
      <c r="AW55" s="515"/>
      <c r="AX55" s="515"/>
      <c r="AY55" s="515"/>
      <c r="AZ55" s="515"/>
      <c r="BA55" s="515"/>
      <c r="BB55" s="515"/>
      <c r="BC55" s="515"/>
      <c r="BD55" s="515"/>
      <c r="BE55" s="515"/>
      <c r="BF55" s="515"/>
      <c r="BG55" s="515"/>
      <c r="BH55" s="515"/>
      <c r="BI55" s="515"/>
      <c r="BJ55" s="515"/>
      <c r="BK55" s="515"/>
      <c r="BL55" s="515"/>
      <c r="BM55" s="515"/>
      <c r="BN55" s="515"/>
      <c r="BO55" s="515"/>
      <c r="BP55" s="515"/>
      <c r="BQ55" s="515"/>
      <c r="BR55" s="515"/>
      <c r="BS55" s="515"/>
      <c r="BT55" s="515"/>
      <c r="BU55" s="515"/>
      <c r="BV55" s="515"/>
      <c r="BW55" s="515"/>
      <c r="BX55" s="515"/>
      <c r="BY55" s="515"/>
      <c r="BZ55" s="515"/>
      <c r="CA55" s="515"/>
      <c r="CB55" s="515"/>
      <c r="CC55" s="515"/>
      <c r="CD55" s="515"/>
      <c r="CE55" s="515"/>
      <c r="CF55" s="515"/>
      <c r="CG55" s="515"/>
      <c r="CH55" s="515"/>
      <c r="CI55" s="515"/>
      <c r="CJ55" s="515"/>
      <c r="CK55" s="515"/>
      <c r="CL55" s="515"/>
      <c r="CM55" s="515"/>
      <c r="CN55" s="515"/>
      <c r="CO55" s="515"/>
      <c r="CP55" s="515"/>
      <c r="CQ55" s="515"/>
      <c r="CR55" s="515"/>
      <c r="CS55" s="515"/>
      <c r="CT55" s="515"/>
      <c r="CU55" s="515"/>
      <c r="CV55" s="515"/>
      <c r="CW55" s="515"/>
      <c r="CX55" s="515"/>
      <c r="CY55" s="515"/>
      <c r="CZ55" s="515"/>
      <c r="DA55" s="515"/>
      <c r="DB55" s="515"/>
      <c r="DC55" s="515"/>
      <c r="DD55" s="515"/>
      <c r="DE55" s="515"/>
      <c r="DF55" s="515"/>
      <c r="DG55" s="515"/>
      <c r="DH55" s="515"/>
      <c r="DI55" s="515"/>
      <c r="DJ55" s="515"/>
      <c r="DK55" s="515"/>
      <c r="DL55" s="515"/>
      <c r="DM55" s="515"/>
      <c r="DN55" s="515"/>
      <c r="DO55" s="515"/>
      <c r="DP55" s="515"/>
      <c r="DQ55" s="515"/>
      <c r="DR55" s="515"/>
      <c r="DS55" s="515"/>
      <c r="DT55" s="515"/>
      <c r="DU55" s="515"/>
      <c r="DV55" s="515"/>
      <c r="DW55" s="515"/>
      <c r="DX55" s="515"/>
      <c r="DY55" s="515"/>
      <c r="DZ55" s="515"/>
      <c r="EA55" s="515"/>
      <c r="EB55" s="515"/>
      <c r="EC55" s="515"/>
      <c r="ED55" s="515"/>
      <c r="EE55" s="515"/>
      <c r="EF55" s="515"/>
      <c r="EG55" s="515"/>
      <c r="EH55" s="515"/>
      <c r="EI55" s="515"/>
      <c r="EJ55" s="515"/>
      <c r="EK55" s="515"/>
      <c r="EL55" s="515"/>
      <c r="EM55" s="515"/>
      <c r="EN55" s="515"/>
      <c r="EO55" s="515"/>
      <c r="EP55" s="515"/>
      <c r="EQ55" s="515"/>
      <c r="ER55" s="515"/>
      <c r="ES55" s="515"/>
      <c r="ET55" s="515"/>
      <c r="EU55" s="515"/>
      <c r="EV55" s="515"/>
      <c r="EW55" s="515"/>
      <c r="EX55" s="515"/>
      <c r="EY55" s="515"/>
      <c r="EZ55" s="515"/>
      <c r="FA55" s="515"/>
      <c r="FB55" s="515"/>
      <c r="FC55" s="515"/>
      <c r="FD55" s="515"/>
      <c r="FE55" s="515"/>
      <c r="FF55" s="515"/>
      <c r="FG55" s="515"/>
      <c r="FH55" s="515"/>
      <c r="FI55" s="515"/>
      <c r="FJ55" s="515"/>
      <c r="FK55" s="515"/>
      <c r="FL55" s="515"/>
      <c r="FM55" s="515"/>
      <c r="FN55" s="515"/>
      <c r="FO55" s="515"/>
      <c r="FP55" s="515"/>
      <c r="FQ55" s="515"/>
      <c r="FR55" s="515"/>
      <c r="FS55" s="515"/>
      <c r="FT55" s="515"/>
      <c r="FU55" s="515"/>
      <c r="FV55" s="515"/>
      <c r="FW55" s="515"/>
      <c r="FX55" s="515"/>
      <c r="FY55" s="515"/>
      <c r="FZ55" s="515"/>
      <c r="GA55" s="515"/>
      <c r="GB55" s="515"/>
      <c r="GC55" s="515"/>
    </row>
    <row r="56" spans="1:185" s="709" customFormat="1" ht="12.6" customHeight="1">
      <c r="A56" s="704" t="s">
        <v>387</v>
      </c>
      <c r="B56" s="705" t="s">
        <v>381</v>
      </c>
      <c r="C56" s="705">
        <f>SUM(C57:C73)</f>
        <v>210</v>
      </c>
      <c r="D56" s="706">
        <f>SUM(D57:D73)</f>
        <v>210</v>
      </c>
      <c r="E56" s="706">
        <f>SUM(E57:E73)</f>
        <v>0</v>
      </c>
      <c r="F56" s="599"/>
      <c r="G56" s="706">
        <f t="shared" ref="G56:AC56" si="27">SUM(G57:G73)</f>
        <v>183</v>
      </c>
      <c r="H56" s="706">
        <f t="shared" si="27"/>
        <v>107035</v>
      </c>
      <c r="I56" s="706">
        <f t="shared" si="27"/>
        <v>0</v>
      </c>
      <c r="J56" s="706">
        <f t="shared" si="27"/>
        <v>246511.014</v>
      </c>
      <c r="K56" s="706">
        <f t="shared" si="27"/>
        <v>0</v>
      </c>
      <c r="L56" s="706">
        <f>SUM(L57:L73)</f>
        <v>0</v>
      </c>
      <c r="M56" s="706">
        <f t="shared" si="27"/>
        <v>0</v>
      </c>
      <c r="N56" s="706">
        <f t="shared" si="27"/>
        <v>0</v>
      </c>
      <c r="O56" s="706">
        <f t="shared" si="27"/>
        <v>0</v>
      </c>
      <c r="P56" s="706">
        <f t="shared" si="27"/>
        <v>0</v>
      </c>
      <c r="Q56" s="706">
        <f t="shared" si="27"/>
        <v>0</v>
      </c>
      <c r="R56" s="706">
        <f t="shared" si="27"/>
        <v>0</v>
      </c>
      <c r="S56" s="706">
        <f t="shared" si="27"/>
        <v>0</v>
      </c>
      <c r="T56" s="706">
        <f t="shared" si="27"/>
        <v>0</v>
      </c>
      <c r="U56" s="706">
        <f t="shared" si="27"/>
        <v>0</v>
      </c>
      <c r="V56" s="706">
        <f t="shared" si="27"/>
        <v>0</v>
      </c>
      <c r="W56" s="706">
        <f t="shared" si="27"/>
        <v>0</v>
      </c>
      <c r="X56" s="706">
        <f t="shared" si="27"/>
        <v>246511.014</v>
      </c>
      <c r="Y56" s="706">
        <f t="shared" si="27"/>
        <v>12325.5507</v>
      </c>
      <c r="Z56" s="706">
        <f t="shared" si="27"/>
        <v>224470.04399999999</v>
      </c>
      <c r="AA56" s="706">
        <f t="shared" si="27"/>
        <v>37486.497348000004</v>
      </c>
      <c r="AB56" s="706">
        <f t="shared" si="27"/>
        <v>296323.06204799999</v>
      </c>
      <c r="AC56" s="707">
        <f t="shared" si="27"/>
        <v>1720335</v>
      </c>
      <c r="AD56" s="708"/>
      <c r="AE56" s="708"/>
      <c r="AF56" s="708"/>
      <c r="AG56" s="708"/>
      <c r="AH56" s="708"/>
      <c r="AI56" s="708"/>
      <c r="AJ56" s="708"/>
      <c r="AK56" s="708"/>
      <c r="AL56" s="708"/>
      <c r="AM56" s="708"/>
      <c r="AN56" s="708"/>
      <c r="AO56" s="708"/>
      <c r="AP56" s="708"/>
      <c r="AQ56" s="708"/>
      <c r="AR56" s="708"/>
      <c r="AS56" s="708"/>
      <c r="AT56" s="708"/>
      <c r="AU56" s="708"/>
      <c r="AV56" s="708"/>
      <c r="AW56" s="708"/>
      <c r="AX56" s="708"/>
      <c r="AY56" s="708"/>
      <c r="AZ56" s="708"/>
      <c r="BA56" s="708"/>
      <c r="BB56" s="708"/>
      <c r="BC56" s="708"/>
      <c r="BD56" s="708"/>
      <c r="BE56" s="708"/>
      <c r="BF56" s="708"/>
      <c r="BG56" s="708"/>
      <c r="BH56" s="708"/>
      <c r="BI56" s="708"/>
      <c r="BJ56" s="708"/>
      <c r="BK56" s="708"/>
      <c r="BL56" s="708"/>
      <c r="BM56" s="708"/>
      <c r="BN56" s="708"/>
      <c r="BO56" s="708"/>
      <c r="BP56" s="708"/>
      <c r="BQ56" s="708"/>
      <c r="BR56" s="708"/>
      <c r="BS56" s="708"/>
      <c r="BT56" s="708"/>
      <c r="BU56" s="708"/>
      <c r="BV56" s="708"/>
      <c r="BW56" s="708"/>
      <c r="BX56" s="708"/>
      <c r="BY56" s="708"/>
      <c r="BZ56" s="708"/>
      <c r="CA56" s="708"/>
      <c r="CB56" s="708"/>
      <c r="CC56" s="708"/>
      <c r="CD56" s="708"/>
      <c r="CE56" s="708"/>
      <c r="CF56" s="708"/>
      <c r="CG56" s="708"/>
      <c r="CH56" s="708"/>
      <c r="CI56" s="708"/>
      <c r="CJ56" s="708"/>
      <c r="CK56" s="708"/>
      <c r="CL56" s="708"/>
      <c r="CM56" s="708"/>
      <c r="CN56" s="708"/>
      <c r="CO56" s="708"/>
      <c r="CP56" s="708"/>
      <c r="CQ56" s="708"/>
      <c r="CR56" s="708"/>
      <c r="CS56" s="708"/>
      <c r="CT56" s="708"/>
      <c r="CU56" s="708"/>
      <c r="CV56" s="708"/>
      <c r="CW56" s="708"/>
      <c r="CX56" s="708"/>
      <c r="CY56" s="708"/>
      <c r="CZ56" s="708"/>
      <c r="DA56" s="708"/>
      <c r="DB56" s="708"/>
      <c r="DC56" s="708"/>
      <c r="DD56" s="708"/>
      <c r="DE56" s="708"/>
      <c r="DF56" s="708"/>
      <c r="DG56" s="708"/>
      <c r="DH56" s="708"/>
      <c r="DI56" s="708"/>
      <c r="DJ56" s="708"/>
      <c r="DK56" s="708"/>
      <c r="DL56" s="708"/>
      <c r="DM56" s="708"/>
      <c r="DN56" s="708"/>
      <c r="DO56" s="708"/>
      <c r="DP56" s="708"/>
      <c r="DQ56" s="708"/>
      <c r="DR56" s="708"/>
      <c r="DS56" s="708"/>
      <c r="DT56" s="708"/>
      <c r="DU56" s="708"/>
      <c r="DV56" s="708"/>
      <c r="DW56" s="708"/>
      <c r="DX56" s="708"/>
      <c r="DY56" s="708"/>
      <c r="DZ56" s="708"/>
      <c r="EA56" s="708"/>
      <c r="EB56" s="708"/>
      <c r="EC56" s="708"/>
      <c r="ED56" s="708"/>
      <c r="EE56" s="708"/>
      <c r="EF56" s="708"/>
      <c r="EG56" s="708"/>
      <c r="EH56" s="708"/>
      <c r="EI56" s="708"/>
      <c r="EJ56" s="708"/>
      <c r="EK56" s="708"/>
      <c r="EL56" s="708"/>
      <c r="EM56" s="708"/>
      <c r="EN56" s="708"/>
      <c r="EO56" s="708"/>
      <c r="EP56" s="708"/>
      <c r="EQ56" s="708"/>
      <c r="ER56" s="708"/>
      <c r="ES56" s="708"/>
      <c r="ET56" s="708"/>
      <c r="EU56" s="708"/>
      <c r="EV56" s="708"/>
      <c r="EW56" s="708"/>
      <c r="EX56" s="708"/>
      <c r="EY56" s="708"/>
      <c r="EZ56" s="708"/>
      <c r="FA56" s="708"/>
      <c r="FB56" s="708"/>
      <c r="FC56" s="708"/>
      <c r="FD56" s="708"/>
      <c r="FE56" s="708"/>
      <c r="FF56" s="708"/>
      <c r="FG56" s="708"/>
      <c r="FH56" s="708"/>
      <c r="FI56" s="708"/>
      <c r="FJ56" s="708"/>
      <c r="FK56" s="708"/>
      <c r="FL56" s="708"/>
      <c r="FM56" s="708"/>
      <c r="FN56" s="708"/>
      <c r="FO56" s="708"/>
      <c r="FP56" s="708"/>
      <c r="FQ56" s="708"/>
      <c r="FR56" s="708"/>
      <c r="FS56" s="708"/>
      <c r="FT56" s="708"/>
      <c r="FU56" s="708"/>
      <c r="FV56" s="708"/>
      <c r="FW56" s="708"/>
      <c r="FX56" s="708"/>
      <c r="FY56" s="708"/>
      <c r="FZ56" s="708"/>
      <c r="GA56" s="708"/>
      <c r="GB56" s="708"/>
      <c r="GC56" s="708"/>
    </row>
    <row r="57" spans="1:185" s="725" customFormat="1" ht="12.6" customHeight="1">
      <c r="A57" s="741">
        <v>1</v>
      </c>
      <c r="B57" s="742" t="s">
        <v>497</v>
      </c>
      <c r="C57" s="1050">
        <v>1</v>
      </c>
      <c r="D57" s="1050">
        <v>1</v>
      </c>
      <c r="E57" s="711"/>
      <c r="F57" s="743">
        <v>139800</v>
      </c>
      <c r="G57" s="1076">
        <v>15</v>
      </c>
      <c r="H57" s="712">
        <f t="shared" ref="H57:H73" si="28">IF(G57=0,0,IF(G57&gt;15,F57*0.5%*15,F57*0.5%*G57))</f>
        <v>10485</v>
      </c>
      <c r="I57" s="713"/>
      <c r="J57" s="714">
        <f>(I57+H57+F57)*D57*'[3]Pagat databaze 2013-2014 (2)'!D$11/1000</f>
        <v>1803.42</v>
      </c>
      <c r="K57" s="715"/>
      <c r="L57" s="716">
        <f>K57*D57/1000*'[3]Pagat databaze 2013-2014 (2)'!D$11</f>
        <v>0</v>
      </c>
      <c r="M57" s="710"/>
      <c r="N57" s="716">
        <f>M57*D57/1000*'[3]Pagat databaze 2013-2014 (2)'!D$11</f>
        <v>0</v>
      </c>
      <c r="O57" s="710"/>
      <c r="P57" s="717">
        <f>O57*D57/1000*'[3]Pagat databaze 2013-2014 (2)'!$D$11</f>
        <v>0</v>
      </c>
      <c r="Q57" s="715"/>
      <c r="R57" s="718">
        <f>Q57*$D57/1000*'[3]Pagat databaze 2013-2014 (2)'!$D$11</f>
        <v>0</v>
      </c>
      <c r="S57" s="710"/>
      <c r="T57" s="719">
        <f>S57*$D57/1000*'[3]Pagat databaze 2013-2014 (2)'!$D$11</f>
        <v>0</v>
      </c>
      <c r="U57" s="720"/>
      <c r="V57" s="718">
        <f>U57*$D57/1000*'[3]Pagat databaze 2013-2014 (2)'!$D$11</f>
        <v>0</v>
      </c>
      <c r="W57" s="718">
        <f t="shared" ref="W57:W73" si="29">L57+N57+P57+R57+T57+V57</f>
        <v>0</v>
      </c>
      <c r="X57" s="721">
        <f t="shared" ref="X57:X73" si="30" xml:space="preserve"> W57+J57</f>
        <v>1803.42</v>
      </c>
      <c r="Y57" s="722">
        <f>X57*'[3]Pagat databaze 2013-2014 (2)'!D$10</f>
        <v>90.171000000000006</v>
      </c>
      <c r="Z57" s="723">
        <f>IF(D57=0,0,IF(X57/D57/'[3]Pagat databaze 2013-2014 (2)'!D$11*1000&gt;'[3]Pagat databaze 2013-2014 (2)'!D$8,'[3]Pagat databaze 2013-2014 (2)'!D$8*D57*'[3]Pagat databaze 2013-2014 (2)'!D$11/1000,X57))</f>
        <v>1141.56</v>
      </c>
      <c r="AA57" s="723">
        <f>Z57*'[3]Pagat databaze 2013-2014 (2)'!D$9</f>
        <v>190.64052000000001</v>
      </c>
      <c r="AB57" s="723">
        <f t="shared" ref="AB57:AB73" si="31">X57+Y57+AA57</f>
        <v>2084.2315200000003</v>
      </c>
      <c r="AC57" s="724">
        <f t="shared" ref="AC57:AC100" si="32">IF(D57=0,0,X57/D57/12*1000)</f>
        <v>150285</v>
      </c>
      <c r="AD57" s="708"/>
      <c r="AE57" s="708"/>
      <c r="AF57" s="708"/>
      <c r="AG57" s="708"/>
      <c r="AH57" s="708"/>
      <c r="AI57" s="708"/>
      <c r="AJ57" s="708"/>
      <c r="AK57" s="708"/>
      <c r="AL57" s="708"/>
      <c r="AM57" s="708"/>
      <c r="AN57" s="708"/>
      <c r="AO57" s="708"/>
      <c r="AP57" s="708"/>
      <c r="AQ57" s="708"/>
      <c r="AR57" s="708"/>
      <c r="AS57" s="708"/>
      <c r="AT57" s="708"/>
      <c r="AU57" s="708"/>
      <c r="AV57" s="708"/>
      <c r="AW57" s="708"/>
      <c r="AX57" s="708"/>
      <c r="AY57" s="708"/>
      <c r="AZ57" s="708"/>
      <c r="BA57" s="708"/>
      <c r="BB57" s="708"/>
      <c r="BC57" s="708"/>
      <c r="BD57" s="708"/>
      <c r="BE57" s="708"/>
      <c r="BF57" s="708"/>
      <c r="BG57" s="708"/>
      <c r="BH57" s="708"/>
      <c r="BI57" s="708"/>
      <c r="BJ57" s="708"/>
      <c r="BK57" s="708"/>
      <c r="BL57" s="708"/>
      <c r="BM57" s="708"/>
      <c r="BN57" s="708"/>
      <c r="BO57" s="708"/>
      <c r="BP57" s="708"/>
      <c r="BQ57" s="708"/>
      <c r="BR57" s="708"/>
      <c r="BS57" s="708"/>
      <c r="BT57" s="708"/>
      <c r="BU57" s="708"/>
      <c r="BV57" s="708"/>
      <c r="BW57" s="708"/>
      <c r="BX57" s="708"/>
      <c r="BY57" s="708"/>
      <c r="BZ57" s="708"/>
      <c r="CA57" s="708"/>
      <c r="CB57" s="708"/>
      <c r="CC57" s="708"/>
      <c r="CD57" s="708"/>
      <c r="CE57" s="708"/>
      <c r="CF57" s="708"/>
      <c r="CG57" s="708"/>
      <c r="CH57" s="708"/>
      <c r="CI57" s="708"/>
      <c r="CJ57" s="708"/>
      <c r="CK57" s="708"/>
      <c r="CL57" s="708"/>
      <c r="CM57" s="708"/>
      <c r="CN57" s="708"/>
      <c r="CO57" s="708"/>
      <c r="CP57" s="708"/>
      <c r="CQ57" s="708"/>
      <c r="CR57" s="708"/>
      <c r="CS57" s="708"/>
      <c r="CT57" s="708"/>
      <c r="CU57" s="708"/>
      <c r="CV57" s="708"/>
      <c r="CW57" s="708"/>
      <c r="CX57" s="708"/>
      <c r="CY57" s="708"/>
      <c r="CZ57" s="708"/>
      <c r="DA57" s="708"/>
      <c r="DB57" s="708"/>
      <c r="DC57" s="708"/>
      <c r="DD57" s="708"/>
      <c r="DE57" s="708"/>
      <c r="DF57" s="708"/>
      <c r="DG57" s="708"/>
      <c r="DH57" s="708"/>
      <c r="DI57" s="708"/>
      <c r="DJ57" s="708"/>
      <c r="DK57" s="708"/>
      <c r="DL57" s="708"/>
      <c r="DM57" s="708"/>
      <c r="DN57" s="708"/>
      <c r="DO57" s="708"/>
      <c r="DP57" s="708"/>
      <c r="DQ57" s="708"/>
      <c r="DR57" s="708"/>
      <c r="DS57" s="708"/>
      <c r="DT57" s="708"/>
      <c r="DU57" s="708"/>
      <c r="DV57" s="708"/>
      <c r="DW57" s="708"/>
      <c r="DX57" s="708"/>
      <c r="DY57" s="708"/>
      <c r="DZ57" s="708"/>
      <c r="EA57" s="708"/>
      <c r="EB57" s="708"/>
      <c r="EC57" s="708"/>
      <c r="ED57" s="708"/>
      <c r="EE57" s="708"/>
      <c r="EF57" s="708"/>
      <c r="EG57" s="708"/>
      <c r="EH57" s="708"/>
      <c r="EI57" s="708"/>
      <c r="EJ57" s="708"/>
      <c r="EK57" s="708"/>
      <c r="EL57" s="708"/>
      <c r="EM57" s="708"/>
      <c r="EN57" s="708"/>
      <c r="EO57" s="708"/>
      <c r="EP57" s="708"/>
      <c r="EQ57" s="708"/>
      <c r="ER57" s="708"/>
      <c r="ES57" s="708"/>
      <c r="ET57" s="708"/>
      <c r="EU57" s="708"/>
      <c r="EV57" s="708"/>
      <c r="EW57" s="708"/>
      <c r="EX57" s="708"/>
      <c r="EY57" s="708"/>
      <c r="EZ57" s="708"/>
      <c r="FA57" s="708"/>
      <c r="FB57" s="708"/>
      <c r="FC57" s="708"/>
      <c r="FD57" s="708"/>
      <c r="FE57" s="708"/>
      <c r="FF57" s="708"/>
      <c r="FG57" s="708"/>
      <c r="FH57" s="708"/>
      <c r="FI57" s="708"/>
      <c r="FJ57" s="708"/>
      <c r="FK57" s="708"/>
      <c r="FL57" s="708"/>
      <c r="FM57" s="708"/>
      <c r="FN57" s="708"/>
      <c r="FO57" s="708"/>
      <c r="FP57" s="708"/>
      <c r="FQ57" s="708"/>
      <c r="FR57" s="708"/>
      <c r="FS57" s="708"/>
      <c r="FT57" s="708"/>
      <c r="FU57" s="708"/>
      <c r="FV57" s="708"/>
      <c r="FW57" s="708"/>
      <c r="FX57" s="708"/>
      <c r="FY57" s="708"/>
      <c r="FZ57" s="708"/>
      <c r="GA57" s="708"/>
      <c r="GB57" s="708"/>
      <c r="GC57" s="708"/>
    </row>
    <row r="58" spans="1:185" s="725" customFormat="1" ht="12.6" customHeight="1">
      <c r="A58" s="741">
        <v>2</v>
      </c>
      <c r="B58" s="742" t="s">
        <v>498</v>
      </c>
      <c r="C58" s="1050">
        <v>1</v>
      </c>
      <c r="D58" s="1050">
        <v>1</v>
      </c>
      <c r="E58" s="727"/>
      <c r="F58" s="743">
        <v>132200</v>
      </c>
      <c r="G58" s="1076">
        <v>15</v>
      </c>
      <c r="H58" s="728">
        <f t="shared" si="28"/>
        <v>9915</v>
      </c>
      <c r="I58" s="713"/>
      <c r="J58" s="729">
        <f>(I58+H58+F58)*D58*'[3]Pagat databaze 2013-2014 (2)'!D$11/1000</f>
        <v>1705.38</v>
      </c>
      <c r="K58" s="730" t="s">
        <v>158</v>
      </c>
      <c r="L58" s="731">
        <v>0</v>
      </c>
      <c r="M58" s="726"/>
      <c r="N58" s="731">
        <f>M58*D58/1000*'[3]Pagat databaze 2013-2014 (2)'!D$11</f>
        <v>0</v>
      </c>
      <c r="O58" s="726"/>
      <c r="P58" s="732">
        <f>O58*D58/1000*'[3]Pagat databaze 2013-2014 (2)'!$D$11</f>
        <v>0</v>
      </c>
      <c r="Q58" s="730"/>
      <c r="R58" s="733">
        <f>Q58*$D58/1000*'[3]Pagat databaze 2013-2014 (2)'!$D$11</f>
        <v>0</v>
      </c>
      <c r="S58" s="726"/>
      <c r="T58" s="734">
        <f>S58*$D58/1000*'[3]Pagat databaze 2013-2014 (2)'!$D$11</f>
        <v>0</v>
      </c>
      <c r="U58" s="735"/>
      <c r="V58" s="733">
        <f>U58*$D58/1000*'[3]Pagat databaze 2013-2014 (2)'!$D$11</f>
        <v>0</v>
      </c>
      <c r="W58" s="733">
        <f t="shared" si="29"/>
        <v>0</v>
      </c>
      <c r="X58" s="736">
        <f t="shared" si="30"/>
        <v>1705.38</v>
      </c>
      <c r="Y58" s="737">
        <f>X58*'[3]Pagat databaze 2013-2014 (2)'!D$10</f>
        <v>85.269000000000005</v>
      </c>
      <c r="Z58" s="738">
        <f>IF(D58=0,0,IF(X58/D58/'[3]Pagat databaze 2013-2014 (2)'!D$11*1000&gt;'[3]Pagat databaze 2013-2014 (2)'!D$8,'[3]Pagat databaze 2013-2014 (2)'!D$8*D58*'[3]Pagat databaze 2013-2014 (2)'!D$11/1000,X58))</f>
        <v>1141.56</v>
      </c>
      <c r="AA58" s="738">
        <f>Z58*'[3]Pagat databaze 2013-2014 (2)'!D$9</f>
        <v>190.64052000000001</v>
      </c>
      <c r="AB58" s="738">
        <f t="shared" si="31"/>
        <v>1981.28952</v>
      </c>
      <c r="AC58" s="739">
        <f t="shared" si="32"/>
        <v>142115</v>
      </c>
      <c r="AD58" s="708"/>
      <c r="AE58" s="708"/>
      <c r="AF58" s="708"/>
      <c r="AG58" s="708"/>
      <c r="AH58" s="708"/>
      <c r="AI58" s="708"/>
      <c r="AJ58" s="708"/>
      <c r="AK58" s="708"/>
      <c r="AL58" s="708"/>
      <c r="AM58" s="708"/>
      <c r="AN58" s="708"/>
      <c r="AO58" s="708"/>
      <c r="AP58" s="708"/>
      <c r="AQ58" s="708"/>
      <c r="AR58" s="708"/>
      <c r="AS58" s="708"/>
      <c r="AT58" s="708"/>
      <c r="AU58" s="708"/>
      <c r="AV58" s="708"/>
      <c r="AW58" s="708"/>
      <c r="AX58" s="708"/>
      <c r="AY58" s="708"/>
      <c r="AZ58" s="708"/>
      <c r="BA58" s="708"/>
      <c r="BB58" s="708"/>
      <c r="BC58" s="708"/>
      <c r="BD58" s="708"/>
      <c r="BE58" s="708"/>
      <c r="BF58" s="708"/>
      <c r="BG58" s="708"/>
      <c r="BH58" s="708"/>
      <c r="BI58" s="708"/>
      <c r="BJ58" s="708"/>
      <c r="BK58" s="708"/>
      <c r="BL58" s="708"/>
      <c r="BM58" s="708"/>
      <c r="BN58" s="708"/>
      <c r="BO58" s="708"/>
      <c r="BP58" s="708"/>
      <c r="BQ58" s="708"/>
      <c r="BR58" s="708"/>
      <c r="BS58" s="708"/>
      <c r="BT58" s="708"/>
      <c r="BU58" s="708"/>
      <c r="BV58" s="708"/>
      <c r="BW58" s="708"/>
      <c r="BX58" s="708"/>
      <c r="BY58" s="708"/>
      <c r="BZ58" s="708"/>
      <c r="CA58" s="708"/>
      <c r="CB58" s="708"/>
      <c r="CC58" s="708"/>
      <c r="CD58" s="708"/>
      <c r="CE58" s="708"/>
      <c r="CF58" s="708"/>
      <c r="CG58" s="708"/>
      <c r="CH58" s="708"/>
      <c r="CI58" s="708"/>
      <c r="CJ58" s="708"/>
      <c r="CK58" s="708"/>
      <c r="CL58" s="708"/>
      <c r="CM58" s="708"/>
      <c r="CN58" s="708"/>
      <c r="CO58" s="708"/>
      <c r="CP58" s="708"/>
      <c r="CQ58" s="708"/>
      <c r="CR58" s="708"/>
      <c r="CS58" s="708"/>
      <c r="CT58" s="708"/>
      <c r="CU58" s="708"/>
      <c r="CV58" s="708"/>
      <c r="CW58" s="708"/>
      <c r="CX58" s="708"/>
      <c r="CY58" s="708"/>
      <c r="CZ58" s="708"/>
      <c r="DA58" s="708"/>
      <c r="DB58" s="708"/>
      <c r="DC58" s="708"/>
      <c r="DD58" s="708"/>
      <c r="DE58" s="708"/>
      <c r="DF58" s="708"/>
      <c r="DG58" s="708"/>
      <c r="DH58" s="708"/>
      <c r="DI58" s="708"/>
      <c r="DJ58" s="708"/>
      <c r="DK58" s="708"/>
      <c r="DL58" s="708"/>
      <c r="DM58" s="708"/>
      <c r="DN58" s="708"/>
      <c r="DO58" s="708"/>
      <c r="DP58" s="708"/>
      <c r="DQ58" s="708"/>
      <c r="DR58" s="708"/>
      <c r="DS58" s="708"/>
      <c r="DT58" s="708"/>
      <c r="DU58" s="708"/>
      <c r="DV58" s="708"/>
      <c r="DW58" s="708"/>
      <c r="DX58" s="708"/>
      <c r="DY58" s="708"/>
      <c r="DZ58" s="708"/>
      <c r="EA58" s="708"/>
      <c r="EB58" s="708"/>
      <c r="EC58" s="708"/>
      <c r="ED58" s="708"/>
      <c r="EE58" s="708"/>
      <c r="EF58" s="708"/>
      <c r="EG58" s="708"/>
      <c r="EH58" s="708"/>
      <c r="EI58" s="708"/>
      <c r="EJ58" s="708"/>
      <c r="EK58" s="708"/>
      <c r="EL58" s="708"/>
      <c r="EM58" s="708"/>
      <c r="EN58" s="708"/>
      <c r="EO58" s="708"/>
      <c r="EP58" s="708"/>
      <c r="EQ58" s="708"/>
      <c r="ER58" s="708"/>
      <c r="ES58" s="708"/>
      <c r="ET58" s="708"/>
      <c r="EU58" s="708"/>
      <c r="EV58" s="708"/>
      <c r="EW58" s="708"/>
      <c r="EX58" s="708"/>
      <c r="EY58" s="708"/>
      <c r="EZ58" s="708"/>
      <c r="FA58" s="708"/>
      <c r="FB58" s="708"/>
      <c r="FC58" s="708"/>
      <c r="FD58" s="708"/>
      <c r="FE58" s="708"/>
      <c r="FF58" s="708"/>
      <c r="FG58" s="708"/>
      <c r="FH58" s="708"/>
      <c r="FI58" s="708"/>
      <c r="FJ58" s="708"/>
      <c r="FK58" s="708"/>
      <c r="FL58" s="708"/>
      <c r="FM58" s="708"/>
      <c r="FN58" s="708"/>
      <c r="FO58" s="708"/>
      <c r="FP58" s="708"/>
      <c r="FQ58" s="708"/>
      <c r="FR58" s="708"/>
      <c r="FS58" s="708"/>
      <c r="FT58" s="708"/>
      <c r="FU58" s="708"/>
      <c r="FV58" s="708"/>
      <c r="FW58" s="708"/>
      <c r="FX58" s="708"/>
      <c r="FY58" s="708"/>
      <c r="FZ58" s="708"/>
      <c r="GA58" s="708"/>
      <c r="GB58" s="708"/>
      <c r="GC58" s="708"/>
    </row>
    <row r="59" spans="1:185" s="725" customFormat="1" ht="12.6" customHeight="1">
      <c r="A59" s="741">
        <v>3</v>
      </c>
      <c r="B59" s="742" t="s">
        <v>499</v>
      </c>
      <c r="C59" s="1050">
        <v>1</v>
      </c>
      <c r="D59" s="1050">
        <v>1</v>
      </c>
      <c r="E59" s="727"/>
      <c r="F59" s="743">
        <v>130500</v>
      </c>
      <c r="G59" s="1076">
        <v>9</v>
      </c>
      <c r="H59" s="728">
        <f t="shared" si="28"/>
        <v>5872.5</v>
      </c>
      <c r="I59" s="713"/>
      <c r="J59" s="729">
        <f>(I59+H59+F59)*D59*'[3]Pagat databaze 2013-2014 (2)'!D$11/1000</f>
        <v>1636.47</v>
      </c>
      <c r="K59" s="730"/>
      <c r="L59" s="731">
        <f>K59*D59/1000*'[3]Pagat databaze 2013-2014 (2)'!D$11</f>
        <v>0</v>
      </c>
      <c r="M59" s="726"/>
      <c r="N59" s="731">
        <f>M59*D59/1000*'[3]Pagat databaze 2013-2014 (2)'!D$11</f>
        <v>0</v>
      </c>
      <c r="O59" s="726"/>
      <c r="P59" s="732">
        <f>O59*D59/1000*'[3]Pagat databaze 2013-2014 (2)'!$D$11</f>
        <v>0</v>
      </c>
      <c r="Q59" s="730"/>
      <c r="R59" s="733">
        <f>Q59*$D59/1000*'[3]Pagat databaze 2013-2014 (2)'!$D$11</f>
        <v>0</v>
      </c>
      <c r="S59" s="726"/>
      <c r="T59" s="734">
        <f>S59*$D59/1000*'[3]Pagat databaze 2013-2014 (2)'!$D$11</f>
        <v>0</v>
      </c>
      <c r="U59" s="735"/>
      <c r="V59" s="733">
        <f>U59*$D59/1000*'[3]Pagat databaze 2013-2014 (2)'!$D$11</f>
        <v>0</v>
      </c>
      <c r="W59" s="733">
        <f t="shared" si="29"/>
        <v>0</v>
      </c>
      <c r="X59" s="736">
        <f t="shared" si="30"/>
        <v>1636.47</v>
      </c>
      <c r="Y59" s="737">
        <f>X59*'[3]Pagat databaze 2013-2014 (2)'!D$10</f>
        <v>81.82350000000001</v>
      </c>
      <c r="Z59" s="738">
        <f>IF(D59=0,0,IF(X59/D59/'[3]Pagat databaze 2013-2014 (2)'!D$11*1000&gt;'[3]Pagat databaze 2013-2014 (2)'!D$8,'[3]Pagat databaze 2013-2014 (2)'!D$8*D59*'[3]Pagat databaze 2013-2014 (2)'!D$11/1000,X59))</f>
        <v>1141.56</v>
      </c>
      <c r="AA59" s="738">
        <f>Z59*'[3]Pagat databaze 2013-2014 (2)'!D$9</f>
        <v>190.64052000000001</v>
      </c>
      <c r="AB59" s="738">
        <f t="shared" si="31"/>
        <v>1908.9340199999999</v>
      </c>
      <c r="AC59" s="739">
        <f t="shared" si="32"/>
        <v>136372.5</v>
      </c>
      <c r="AD59" s="708"/>
      <c r="AE59" s="708"/>
      <c r="AF59" s="708"/>
      <c r="AG59" s="708"/>
      <c r="AH59" s="708"/>
      <c r="AI59" s="708"/>
      <c r="AJ59" s="708"/>
      <c r="AK59" s="708"/>
      <c r="AL59" s="708"/>
      <c r="AM59" s="708"/>
      <c r="AN59" s="708"/>
      <c r="AO59" s="708"/>
      <c r="AP59" s="708"/>
      <c r="AQ59" s="708"/>
      <c r="AR59" s="708"/>
      <c r="AS59" s="708"/>
      <c r="AT59" s="708"/>
      <c r="AU59" s="708"/>
      <c r="AV59" s="708"/>
      <c r="AW59" s="708"/>
      <c r="AX59" s="708"/>
      <c r="AY59" s="708"/>
      <c r="AZ59" s="708"/>
      <c r="BA59" s="708"/>
      <c r="BB59" s="708"/>
      <c r="BC59" s="708"/>
      <c r="BD59" s="708"/>
      <c r="BE59" s="708"/>
      <c r="BF59" s="708"/>
      <c r="BG59" s="708"/>
      <c r="BH59" s="708"/>
      <c r="BI59" s="708"/>
      <c r="BJ59" s="708"/>
      <c r="BK59" s="708"/>
      <c r="BL59" s="708"/>
      <c r="BM59" s="708"/>
      <c r="BN59" s="708"/>
      <c r="BO59" s="708"/>
      <c r="BP59" s="708"/>
      <c r="BQ59" s="708"/>
      <c r="BR59" s="708"/>
      <c r="BS59" s="708"/>
      <c r="BT59" s="708"/>
      <c r="BU59" s="708"/>
      <c r="BV59" s="708"/>
      <c r="BW59" s="708"/>
      <c r="BX59" s="708"/>
      <c r="BY59" s="708"/>
      <c r="BZ59" s="708"/>
      <c r="CA59" s="708"/>
      <c r="CB59" s="708"/>
      <c r="CC59" s="708"/>
      <c r="CD59" s="708"/>
      <c r="CE59" s="708"/>
      <c r="CF59" s="708"/>
      <c r="CG59" s="708"/>
      <c r="CH59" s="708"/>
      <c r="CI59" s="708"/>
      <c r="CJ59" s="708"/>
      <c r="CK59" s="708"/>
      <c r="CL59" s="708"/>
      <c r="CM59" s="708"/>
      <c r="CN59" s="708"/>
      <c r="CO59" s="708"/>
      <c r="CP59" s="708"/>
      <c r="CQ59" s="708"/>
      <c r="CR59" s="708"/>
      <c r="CS59" s="708"/>
      <c r="CT59" s="708"/>
      <c r="CU59" s="708"/>
      <c r="CV59" s="708"/>
      <c r="CW59" s="708"/>
      <c r="CX59" s="708"/>
      <c r="CY59" s="708"/>
      <c r="CZ59" s="708"/>
      <c r="DA59" s="708"/>
      <c r="DB59" s="708"/>
      <c r="DC59" s="708"/>
      <c r="DD59" s="708"/>
      <c r="DE59" s="708"/>
      <c r="DF59" s="708"/>
      <c r="DG59" s="708"/>
      <c r="DH59" s="708"/>
      <c r="DI59" s="708"/>
      <c r="DJ59" s="708"/>
      <c r="DK59" s="708"/>
      <c r="DL59" s="708"/>
      <c r="DM59" s="708"/>
      <c r="DN59" s="708"/>
      <c r="DO59" s="708"/>
      <c r="DP59" s="708"/>
      <c r="DQ59" s="708"/>
      <c r="DR59" s="708"/>
      <c r="DS59" s="708"/>
      <c r="DT59" s="708"/>
      <c r="DU59" s="708"/>
      <c r="DV59" s="708"/>
      <c r="DW59" s="708"/>
      <c r="DX59" s="708"/>
      <c r="DY59" s="708"/>
      <c r="DZ59" s="708"/>
      <c r="EA59" s="708"/>
      <c r="EB59" s="708"/>
      <c r="EC59" s="708"/>
      <c r="ED59" s="708"/>
      <c r="EE59" s="708"/>
      <c r="EF59" s="708"/>
      <c r="EG59" s="708"/>
      <c r="EH59" s="708"/>
      <c r="EI59" s="708"/>
      <c r="EJ59" s="708"/>
      <c r="EK59" s="708"/>
      <c r="EL59" s="708"/>
      <c r="EM59" s="708"/>
      <c r="EN59" s="708"/>
      <c r="EO59" s="708"/>
      <c r="EP59" s="708"/>
      <c r="EQ59" s="708"/>
      <c r="ER59" s="708"/>
      <c r="ES59" s="708"/>
      <c r="ET59" s="708"/>
      <c r="EU59" s="708"/>
      <c r="EV59" s="708"/>
      <c r="EW59" s="708"/>
      <c r="EX59" s="708"/>
      <c r="EY59" s="708"/>
      <c r="EZ59" s="708"/>
      <c r="FA59" s="708"/>
      <c r="FB59" s="708"/>
      <c r="FC59" s="708"/>
      <c r="FD59" s="708"/>
      <c r="FE59" s="708"/>
      <c r="FF59" s="708"/>
      <c r="FG59" s="708"/>
      <c r="FH59" s="708"/>
      <c r="FI59" s="708"/>
      <c r="FJ59" s="708"/>
      <c r="FK59" s="708"/>
      <c r="FL59" s="708"/>
      <c r="FM59" s="708"/>
      <c r="FN59" s="708"/>
      <c r="FO59" s="708"/>
      <c r="FP59" s="708"/>
      <c r="FQ59" s="708"/>
      <c r="FR59" s="708"/>
      <c r="FS59" s="708"/>
      <c r="FT59" s="708"/>
      <c r="FU59" s="708"/>
      <c r="FV59" s="708"/>
      <c r="FW59" s="708"/>
      <c r="FX59" s="708"/>
      <c r="FY59" s="708"/>
      <c r="FZ59" s="708"/>
      <c r="GA59" s="708"/>
      <c r="GB59" s="708"/>
      <c r="GC59" s="708"/>
    </row>
    <row r="60" spans="1:185" s="725" customFormat="1" ht="12.6" customHeight="1">
      <c r="A60" s="741">
        <v>4</v>
      </c>
      <c r="B60" s="742" t="s">
        <v>500</v>
      </c>
      <c r="C60" s="1050">
        <v>4</v>
      </c>
      <c r="D60" s="1050">
        <v>4</v>
      </c>
      <c r="E60" s="727"/>
      <c r="F60" s="743">
        <v>132200</v>
      </c>
      <c r="G60" s="1076">
        <v>15</v>
      </c>
      <c r="H60" s="728">
        <f t="shared" si="28"/>
        <v>9915</v>
      </c>
      <c r="I60" s="713"/>
      <c r="J60" s="729">
        <f>(I60+H60+F60)*D60*'[3]Pagat databaze 2013-2014 (2)'!D$11/1000</f>
        <v>6821.52</v>
      </c>
      <c r="K60" s="730"/>
      <c r="L60" s="731">
        <f>K60*D60/1000*'[3]Pagat databaze 2013-2014 (2)'!D$11</f>
        <v>0</v>
      </c>
      <c r="M60" s="726"/>
      <c r="N60" s="731">
        <f>M60*D60/1000*'[3]Pagat databaze 2013-2014 (2)'!D$11</f>
        <v>0</v>
      </c>
      <c r="O60" s="726"/>
      <c r="P60" s="732">
        <f>O60*D60/1000*'[3]Pagat databaze 2013-2014 (2)'!$D$11</f>
        <v>0</v>
      </c>
      <c r="Q60" s="730"/>
      <c r="R60" s="733">
        <f>Q60*$D60/1000*'[3]Pagat databaze 2013-2014 (2)'!$D$11</f>
        <v>0</v>
      </c>
      <c r="S60" s="726"/>
      <c r="T60" s="734">
        <f>S60*$D60/1000*'[3]Pagat databaze 2013-2014 (2)'!$D$11</f>
        <v>0</v>
      </c>
      <c r="U60" s="735"/>
      <c r="V60" s="733">
        <f>U60*$D60/1000*'[3]Pagat databaze 2013-2014 (2)'!$D$11</f>
        <v>0</v>
      </c>
      <c r="W60" s="733">
        <f t="shared" si="29"/>
        <v>0</v>
      </c>
      <c r="X60" s="736">
        <f t="shared" si="30"/>
        <v>6821.52</v>
      </c>
      <c r="Y60" s="737">
        <f>X60*'[3]Pagat databaze 2013-2014 (2)'!D$10</f>
        <v>341.07600000000002</v>
      </c>
      <c r="Z60" s="738">
        <f>IF(D60=0,0,IF(X60/D60/'[3]Pagat databaze 2013-2014 (2)'!D$11*1000&gt;'[3]Pagat databaze 2013-2014 (2)'!D$8,'[3]Pagat databaze 2013-2014 (2)'!D$8*D60*'[3]Pagat databaze 2013-2014 (2)'!D$11/1000,X60))</f>
        <v>4566.24</v>
      </c>
      <c r="AA60" s="738">
        <f>Z60*'[3]Pagat databaze 2013-2014 (2)'!D$9</f>
        <v>762.56208000000004</v>
      </c>
      <c r="AB60" s="738">
        <f t="shared" si="31"/>
        <v>7925.1580800000002</v>
      </c>
      <c r="AC60" s="739">
        <f t="shared" si="32"/>
        <v>142115</v>
      </c>
      <c r="AD60" s="708"/>
      <c r="AE60" s="708"/>
      <c r="AF60" s="708"/>
      <c r="AG60" s="708"/>
      <c r="AH60" s="708"/>
      <c r="AI60" s="708"/>
      <c r="AJ60" s="708"/>
      <c r="AK60" s="708"/>
      <c r="AL60" s="708"/>
      <c r="AM60" s="708"/>
      <c r="AN60" s="708"/>
      <c r="AO60" s="708"/>
      <c r="AP60" s="708"/>
      <c r="AQ60" s="708"/>
      <c r="AR60" s="708"/>
      <c r="AS60" s="708"/>
      <c r="AT60" s="708"/>
      <c r="AU60" s="708"/>
      <c r="AV60" s="708"/>
      <c r="AW60" s="708"/>
      <c r="AX60" s="708"/>
      <c r="AY60" s="708"/>
      <c r="AZ60" s="708"/>
      <c r="BA60" s="708"/>
      <c r="BB60" s="708"/>
      <c r="BC60" s="708"/>
      <c r="BD60" s="708"/>
      <c r="BE60" s="708"/>
      <c r="BF60" s="708"/>
      <c r="BG60" s="708"/>
      <c r="BH60" s="708"/>
      <c r="BI60" s="708"/>
      <c r="BJ60" s="708"/>
      <c r="BK60" s="708"/>
      <c r="BL60" s="708"/>
      <c r="BM60" s="708"/>
      <c r="BN60" s="708"/>
      <c r="BO60" s="708"/>
      <c r="BP60" s="708"/>
      <c r="BQ60" s="708"/>
      <c r="BR60" s="708"/>
      <c r="BS60" s="708"/>
      <c r="BT60" s="708"/>
      <c r="BU60" s="708"/>
      <c r="BV60" s="708"/>
      <c r="BW60" s="708"/>
      <c r="BX60" s="708"/>
      <c r="BY60" s="708"/>
      <c r="BZ60" s="708"/>
      <c r="CA60" s="708"/>
      <c r="CB60" s="708"/>
      <c r="CC60" s="708"/>
      <c r="CD60" s="708"/>
      <c r="CE60" s="708"/>
      <c r="CF60" s="708"/>
      <c r="CG60" s="708"/>
      <c r="CH60" s="708"/>
      <c r="CI60" s="708"/>
      <c r="CJ60" s="708"/>
      <c r="CK60" s="708"/>
      <c r="CL60" s="708"/>
      <c r="CM60" s="708"/>
      <c r="CN60" s="708"/>
      <c r="CO60" s="708"/>
      <c r="CP60" s="708"/>
      <c r="CQ60" s="708"/>
      <c r="CR60" s="708"/>
      <c r="CS60" s="708"/>
      <c r="CT60" s="708"/>
      <c r="CU60" s="708"/>
      <c r="CV60" s="708"/>
      <c r="CW60" s="708"/>
      <c r="CX60" s="708"/>
      <c r="CY60" s="708"/>
      <c r="CZ60" s="708"/>
      <c r="DA60" s="708"/>
      <c r="DB60" s="708"/>
      <c r="DC60" s="708"/>
      <c r="DD60" s="708"/>
      <c r="DE60" s="708"/>
      <c r="DF60" s="708"/>
      <c r="DG60" s="708"/>
      <c r="DH60" s="708"/>
      <c r="DI60" s="708"/>
      <c r="DJ60" s="708"/>
      <c r="DK60" s="708"/>
      <c r="DL60" s="708"/>
      <c r="DM60" s="708"/>
      <c r="DN60" s="708"/>
      <c r="DO60" s="708"/>
      <c r="DP60" s="708"/>
      <c r="DQ60" s="708"/>
      <c r="DR60" s="708"/>
      <c r="DS60" s="708"/>
      <c r="DT60" s="708"/>
      <c r="DU60" s="708"/>
      <c r="DV60" s="708"/>
      <c r="DW60" s="708"/>
      <c r="DX60" s="708"/>
      <c r="DY60" s="708"/>
      <c r="DZ60" s="708"/>
      <c r="EA60" s="708"/>
      <c r="EB60" s="708"/>
      <c r="EC60" s="708"/>
      <c r="ED60" s="708"/>
      <c r="EE60" s="708"/>
      <c r="EF60" s="708"/>
      <c r="EG60" s="708"/>
      <c r="EH60" s="708"/>
      <c r="EI60" s="708"/>
      <c r="EJ60" s="708"/>
      <c r="EK60" s="708"/>
      <c r="EL60" s="708"/>
      <c r="EM60" s="708"/>
      <c r="EN60" s="708"/>
      <c r="EO60" s="708"/>
      <c r="EP60" s="708"/>
      <c r="EQ60" s="708"/>
      <c r="ER60" s="708"/>
      <c r="ES60" s="708"/>
      <c r="ET60" s="708"/>
      <c r="EU60" s="708"/>
      <c r="EV60" s="708"/>
      <c r="EW60" s="708"/>
      <c r="EX60" s="708"/>
      <c r="EY60" s="708"/>
      <c r="EZ60" s="708"/>
      <c r="FA60" s="708"/>
      <c r="FB60" s="708"/>
      <c r="FC60" s="708"/>
      <c r="FD60" s="708"/>
      <c r="FE60" s="708"/>
      <c r="FF60" s="708"/>
      <c r="FG60" s="708"/>
      <c r="FH60" s="708"/>
      <c r="FI60" s="708"/>
      <c r="FJ60" s="708"/>
      <c r="FK60" s="708"/>
      <c r="FL60" s="708"/>
      <c r="FM60" s="708"/>
      <c r="FN60" s="708"/>
      <c r="FO60" s="708"/>
      <c r="FP60" s="708"/>
      <c r="FQ60" s="708"/>
      <c r="FR60" s="708"/>
      <c r="FS60" s="708"/>
      <c r="FT60" s="708"/>
      <c r="FU60" s="708"/>
      <c r="FV60" s="708"/>
      <c r="FW60" s="708"/>
      <c r="FX60" s="708"/>
      <c r="FY60" s="708"/>
      <c r="FZ60" s="708"/>
      <c r="GA60" s="708"/>
      <c r="GB60" s="708"/>
      <c r="GC60" s="708"/>
    </row>
    <row r="61" spans="1:185" s="725" customFormat="1" ht="12.6" customHeight="1">
      <c r="A61" s="741"/>
      <c r="B61" s="742" t="s">
        <v>501</v>
      </c>
      <c r="C61" s="1050"/>
      <c r="D61" s="1050"/>
      <c r="E61" s="727"/>
      <c r="F61" s="743">
        <v>130500</v>
      </c>
      <c r="G61" s="1076"/>
      <c r="H61" s="728">
        <f t="shared" si="28"/>
        <v>0</v>
      </c>
      <c r="I61" s="713"/>
      <c r="J61" s="729">
        <f>(I61+H61+F61)*D61*'[3]Pagat databaze 2013-2014 (2)'!D$11/1000</f>
        <v>0</v>
      </c>
      <c r="K61" s="730"/>
      <c r="L61" s="731">
        <f>K61*D61/1000*'[3]Pagat databaze 2013-2014 (2)'!D$11</f>
        <v>0</v>
      </c>
      <c r="M61" s="726"/>
      <c r="N61" s="731">
        <f>M61*D61/1000*'[3]Pagat databaze 2013-2014 (2)'!D$11</f>
        <v>0</v>
      </c>
      <c r="O61" s="726"/>
      <c r="P61" s="732">
        <f>O61*D61/1000*'[3]Pagat databaze 2013-2014 (2)'!$D$11</f>
        <v>0</v>
      </c>
      <c r="Q61" s="730"/>
      <c r="R61" s="733">
        <f>Q61*$D61/1000*'[3]Pagat databaze 2013-2014 (2)'!$D$11</f>
        <v>0</v>
      </c>
      <c r="S61" s="726"/>
      <c r="T61" s="734">
        <f>S61*$D61/1000*'[3]Pagat databaze 2013-2014 (2)'!$D$11</f>
        <v>0</v>
      </c>
      <c r="U61" s="735"/>
      <c r="V61" s="733">
        <f>U61*$D61/1000*'[3]Pagat databaze 2013-2014 (2)'!$D$11</f>
        <v>0</v>
      </c>
      <c r="W61" s="733">
        <f t="shared" si="29"/>
        <v>0</v>
      </c>
      <c r="X61" s="736">
        <f t="shared" si="30"/>
        <v>0</v>
      </c>
      <c r="Y61" s="737">
        <f>X61*'[3]Pagat databaze 2013-2014 (2)'!D$10</f>
        <v>0</v>
      </c>
      <c r="Z61" s="738">
        <f>IF(D61=0,0,IF(X61/D61/'[3]Pagat databaze 2013-2014 (2)'!D$11*1000&gt;'[3]Pagat databaze 2013-2014 (2)'!D$8,'[3]Pagat databaze 2013-2014 (2)'!D$8*D61*'[3]Pagat databaze 2013-2014 (2)'!D$11/1000,X61))</f>
        <v>0</v>
      </c>
      <c r="AA61" s="738">
        <f>Z61*'[3]Pagat databaze 2013-2014 (2)'!D$9</f>
        <v>0</v>
      </c>
      <c r="AB61" s="738">
        <f t="shared" si="31"/>
        <v>0</v>
      </c>
      <c r="AC61" s="739">
        <f t="shared" si="32"/>
        <v>0</v>
      </c>
      <c r="AD61" s="708"/>
      <c r="AE61" s="708"/>
      <c r="AF61" s="708"/>
      <c r="AG61" s="708"/>
      <c r="AH61" s="708"/>
      <c r="AI61" s="708"/>
      <c r="AJ61" s="708"/>
      <c r="AK61" s="708"/>
      <c r="AL61" s="708"/>
      <c r="AM61" s="708"/>
      <c r="AN61" s="708"/>
      <c r="AO61" s="708"/>
      <c r="AP61" s="708"/>
      <c r="AQ61" s="708"/>
      <c r="AR61" s="708"/>
      <c r="AS61" s="708"/>
      <c r="AT61" s="708"/>
      <c r="AU61" s="708"/>
      <c r="AV61" s="708"/>
      <c r="AW61" s="708"/>
      <c r="AX61" s="708"/>
      <c r="AY61" s="708"/>
      <c r="AZ61" s="708"/>
      <c r="BA61" s="708"/>
      <c r="BB61" s="708"/>
      <c r="BC61" s="708"/>
      <c r="BD61" s="708"/>
      <c r="BE61" s="708"/>
      <c r="BF61" s="708"/>
      <c r="BG61" s="708"/>
      <c r="BH61" s="708"/>
      <c r="BI61" s="708"/>
      <c r="BJ61" s="708"/>
      <c r="BK61" s="708"/>
      <c r="BL61" s="708"/>
      <c r="BM61" s="708"/>
      <c r="BN61" s="708"/>
      <c r="BO61" s="708"/>
      <c r="BP61" s="708"/>
      <c r="BQ61" s="708"/>
      <c r="BR61" s="708"/>
      <c r="BS61" s="708"/>
      <c r="BT61" s="708"/>
      <c r="BU61" s="708"/>
      <c r="BV61" s="708"/>
      <c r="BW61" s="708"/>
      <c r="BX61" s="708"/>
      <c r="BY61" s="708"/>
      <c r="BZ61" s="708"/>
      <c r="CA61" s="708"/>
      <c r="CB61" s="708"/>
      <c r="CC61" s="708"/>
      <c r="CD61" s="708"/>
      <c r="CE61" s="708"/>
      <c r="CF61" s="708"/>
      <c r="CG61" s="708"/>
      <c r="CH61" s="708"/>
      <c r="CI61" s="708"/>
      <c r="CJ61" s="708"/>
      <c r="CK61" s="708"/>
      <c r="CL61" s="708"/>
      <c r="CM61" s="708"/>
      <c r="CN61" s="708"/>
      <c r="CO61" s="708"/>
      <c r="CP61" s="708"/>
      <c r="CQ61" s="708"/>
      <c r="CR61" s="708"/>
      <c r="CS61" s="708"/>
      <c r="CT61" s="708"/>
      <c r="CU61" s="708"/>
      <c r="CV61" s="708"/>
      <c r="CW61" s="708"/>
      <c r="CX61" s="708"/>
      <c r="CY61" s="708"/>
      <c r="CZ61" s="708"/>
      <c r="DA61" s="708"/>
      <c r="DB61" s="708"/>
      <c r="DC61" s="708"/>
      <c r="DD61" s="708"/>
      <c r="DE61" s="708"/>
      <c r="DF61" s="708"/>
      <c r="DG61" s="708"/>
      <c r="DH61" s="708"/>
      <c r="DI61" s="708"/>
      <c r="DJ61" s="708"/>
      <c r="DK61" s="708"/>
      <c r="DL61" s="708"/>
      <c r="DM61" s="708"/>
      <c r="DN61" s="708"/>
      <c r="DO61" s="708"/>
      <c r="DP61" s="708"/>
      <c r="DQ61" s="708"/>
      <c r="DR61" s="708"/>
      <c r="DS61" s="708"/>
      <c r="DT61" s="708"/>
      <c r="DU61" s="708"/>
      <c r="DV61" s="708"/>
      <c r="DW61" s="708"/>
      <c r="DX61" s="708"/>
      <c r="DY61" s="708"/>
      <c r="DZ61" s="708"/>
      <c r="EA61" s="708"/>
      <c r="EB61" s="708"/>
      <c r="EC61" s="708"/>
      <c r="ED61" s="708"/>
      <c r="EE61" s="708"/>
      <c r="EF61" s="708"/>
      <c r="EG61" s="708"/>
      <c r="EH61" s="708"/>
      <c r="EI61" s="708"/>
      <c r="EJ61" s="708"/>
      <c r="EK61" s="708"/>
      <c r="EL61" s="708"/>
      <c r="EM61" s="708"/>
      <c r="EN61" s="708"/>
      <c r="EO61" s="708"/>
      <c r="EP61" s="708"/>
      <c r="EQ61" s="708"/>
      <c r="ER61" s="708"/>
      <c r="ES61" s="708"/>
      <c r="ET61" s="708"/>
      <c r="EU61" s="708"/>
      <c r="EV61" s="708"/>
      <c r="EW61" s="708"/>
      <c r="EX61" s="708"/>
      <c r="EY61" s="708"/>
      <c r="EZ61" s="708"/>
      <c r="FA61" s="708"/>
      <c r="FB61" s="708"/>
      <c r="FC61" s="708"/>
      <c r="FD61" s="708"/>
      <c r="FE61" s="708"/>
      <c r="FF61" s="708"/>
      <c r="FG61" s="708"/>
      <c r="FH61" s="708"/>
      <c r="FI61" s="708"/>
      <c r="FJ61" s="708"/>
      <c r="FK61" s="708"/>
      <c r="FL61" s="708"/>
      <c r="FM61" s="708"/>
      <c r="FN61" s="708"/>
      <c r="FO61" s="708"/>
      <c r="FP61" s="708"/>
      <c r="FQ61" s="708"/>
      <c r="FR61" s="708"/>
      <c r="FS61" s="708"/>
      <c r="FT61" s="708"/>
      <c r="FU61" s="708"/>
      <c r="FV61" s="708"/>
      <c r="FW61" s="708"/>
      <c r="FX61" s="708"/>
      <c r="FY61" s="708"/>
      <c r="FZ61" s="708"/>
      <c r="GA61" s="708"/>
      <c r="GB61" s="708"/>
      <c r="GC61" s="708"/>
    </row>
    <row r="62" spans="1:185" s="725" customFormat="1" ht="12.6" customHeight="1">
      <c r="A62" s="741">
        <v>5</v>
      </c>
      <c r="B62" s="742" t="s">
        <v>502</v>
      </c>
      <c r="C62" s="1050">
        <v>2</v>
      </c>
      <c r="D62" s="1050">
        <v>2</v>
      </c>
      <c r="E62" s="727"/>
      <c r="F62" s="743">
        <v>121000</v>
      </c>
      <c r="G62" s="1076">
        <v>15</v>
      </c>
      <c r="H62" s="728">
        <f t="shared" si="28"/>
        <v>9075</v>
      </c>
      <c r="I62" s="713"/>
      <c r="J62" s="729">
        <f>(I62+H62+F62)*D62*'[3]Pagat databaze 2013-2014 (2)'!D$11/1000</f>
        <v>3121.8</v>
      </c>
      <c r="K62" s="730"/>
      <c r="L62" s="731">
        <f>K62*D62/1000*'[3]Pagat databaze 2013-2014 (2)'!D$11</f>
        <v>0</v>
      </c>
      <c r="M62" s="726"/>
      <c r="N62" s="731">
        <f>M62*D62/1000*'[3]Pagat databaze 2013-2014 (2)'!D$11</f>
        <v>0</v>
      </c>
      <c r="O62" s="726"/>
      <c r="P62" s="732">
        <f>O62*D62/1000*'[3]Pagat databaze 2013-2014 (2)'!$D$11</f>
        <v>0</v>
      </c>
      <c r="Q62" s="730"/>
      <c r="R62" s="733">
        <f>Q62*$D62/1000*'[3]Pagat databaze 2013-2014 (2)'!$D$11</f>
        <v>0</v>
      </c>
      <c r="S62" s="726"/>
      <c r="T62" s="734">
        <f>S62*$D62/1000*'[3]Pagat databaze 2013-2014 (2)'!$D$11</f>
        <v>0</v>
      </c>
      <c r="U62" s="735"/>
      <c r="V62" s="733">
        <f>U62*$D62/1000*'[3]Pagat databaze 2013-2014 (2)'!$D$11</f>
        <v>0</v>
      </c>
      <c r="W62" s="733">
        <f t="shared" si="29"/>
        <v>0</v>
      </c>
      <c r="X62" s="736">
        <f t="shared" si="30"/>
        <v>3121.8</v>
      </c>
      <c r="Y62" s="737">
        <f>X62*'[3]Pagat databaze 2013-2014 (2)'!D$10</f>
        <v>156.09000000000003</v>
      </c>
      <c r="Z62" s="738">
        <f>IF(D62=0,0,IF(X62/D62/'[3]Pagat databaze 2013-2014 (2)'!D$11*1000&gt;'[3]Pagat databaze 2013-2014 (2)'!D$8,'[3]Pagat databaze 2013-2014 (2)'!D$8*D62*'[3]Pagat databaze 2013-2014 (2)'!D$11/1000,X62))</f>
        <v>2283.12</v>
      </c>
      <c r="AA62" s="738">
        <f>Z62*'[3]Pagat databaze 2013-2014 (2)'!D$9</f>
        <v>381.28104000000002</v>
      </c>
      <c r="AB62" s="738">
        <f t="shared" si="31"/>
        <v>3659.1710400000002</v>
      </c>
      <c r="AC62" s="739">
        <f t="shared" si="32"/>
        <v>130075.00000000001</v>
      </c>
      <c r="AD62" s="708"/>
      <c r="AE62" s="708"/>
      <c r="AF62" s="708"/>
      <c r="AG62" s="708"/>
      <c r="AH62" s="708"/>
      <c r="AI62" s="708"/>
      <c r="AJ62" s="708"/>
      <c r="AK62" s="708"/>
      <c r="AL62" s="708"/>
      <c r="AM62" s="708"/>
      <c r="AN62" s="708"/>
      <c r="AO62" s="708"/>
      <c r="AP62" s="708"/>
      <c r="AQ62" s="708"/>
      <c r="AR62" s="708"/>
      <c r="AS62" s="708"/>
      <c r="AT62" s="708"/>
      <c r="AU62" s="708"/>
      <c r="AV62" s="708"/>
      <c r="AW62" s="708"/>
      <c r="AX62" s="708"/>
      <c r="AY62" s="708"/>
      <c r="AZ62" s="708"/>
      <c r="BA62" s="708"/>
      <c r="BB62" s="708"/>
      <c r="BC62" s="708"/>
      <c r="BD62" s="708"/>
      <c r="BE62" s="708"/>
      <c r="BF62" s="708"/>
      <c r="BG62" s="708"/>
      <c r="BH62" s="708"/>
      <c r="BI62" s="708"/>
      <c r="BJ62" s="708"/>
      <c r="BK62" s="708"/>
      <c r="BL62" s="708"/>
      <c r="BM62" s="708"/>
      <c r="BN62" s="708"/>
      <c r="BO62" s="708"/>
      <c r="BP62" s="708"/>
      <c r="BQ62" s="708"/>
      <c r="BR62" s="708"/>
      <c r="BS62" s="708"/>
      <c r="BT62" s="708"/>
      <c r="BU62" s="708"/>
      <c r="BV62" s="708"/>
      <c r="BW62" s="708"/>
      <c r="BX62" s="708"/>
      <c r="BY62" s="708"/>
      <c r="BZ62" s="708"/>
      <c r="CA62" s="708"/>
      <c r="CB62" s="708"/>
      <c r="CC62" s="708"/>
      <c r="CD62" s="708"/>
      <c r="CE62" s="708"/>
      <c r="CF62" s="708"/>
      <c r="CG62" s="708"/>
      <c r="CH62" s="708"/>
      <c r="CI62" s="708"/>
      <c r="CJ62" s="708"/>
      <c r="CK62" s="708"/>
      <c r="CL62" s="708"/>
      <c r="CM62" s="708"/>
      <c r="CN62" s="708"/>
      <c r="CO62" s="708"/>
      <c r="CP62" s="708"/>
      <c r="CQ62" s="708"/>
      <c r="CR62" s="708"/>
      <c r="CS62" s="708"/>
      <c r="CT62" s="708"/>
      <c r="CU62" s="708"/>
      <c r="CV62" s="708"/>
      <c r="CW62" s="708"/>
      <c r="CX62" s="708"/>
      <c r="CY62" s="708"/>
      <c r="CZ62" s="708"/>
      <c r="DA62" s="708"/>
      <c r="DB62" s="708"/>
      <c r="DC62" s="708"/>
      <c r="DD62" s="708"/>
      <c r="DE62" s="708"/>
      <c r="DF62" s="708"/>
      <c r="DG62" s="708"/>
      <c r="DH62" s="708"/>
      <c r="DI62" s="708"/>
      <c r="DJ62" s="708"/>
      <c r="DK62" s="708"/>
      <c r="DL62" s="708"/>
      <c r="DM62" s="708"/>
      <c r="DN62" s="708"/>
      <c r="DO62" s="708"/>
      <c r="DP62" s="708"/>
      <c r="DQ62" s="708"/>
      <c r="DR62" s="708"/>
      <c r="DS62" s="708"/>
      <c r="DT62" s="708"/>
      <c r="DU62" s="708"/>
      <c r="DV62" s="708"/>
      <c r="DW62" s="708"/>
      <c r="DX62" s="708"/>
      <c r="DY62" s="708"/>
      <c r="DZ62" s="708"/>
      <c r="EA62" s="708"/>
      <c r="EB62" s="708"/>
      <c r="EC62" s="708"/>
      <c r="ED62" s="708"/>
      <c r="EE62" s="708"/>
      <c r="EF62" s="708"/>
      <c r="EG62" s="708"/>
      <c r="EH62" s="708"/>
      <c r="EI62" s="708"/>
      <c r="EJ62" s="708"/>
      <c r="EK62" s="708"/>
      <c r="EL62" s="708"/>
      <c r="EM62" s="708"/>
      <c r="EN62" s="708"/>
      <c r="EO62" s="708"/>
      <c r="EP62" s="708"/>
      <c r="EQ62" s="708"/>
      <c r="ER62" s="708"/>
      <c r="ES62" s="708"/>
      <c r="ET62" s="708"/>
      <c r="EU62" s="708"/>
      <c r="EV62" s="708"/>
      <c r="EW62" s="708"/>
      <c r="EX62" s="708"/>
      <c r="EY62" s="708"/>
      <c r="EZ62" s="708"/>
      <c r="FA62" s="708"/>
      <c r="FB62" s="708"/>
      <c r="FC62" s="708"/>
      <c r="FD62" s="708"/>
      <c r="FE62" s="708"/>
      <c r="FF62" s="708"/>
      <c r="FG62" s="708"/>
      <c r="FH62" s="708"/>
      <c r="FI62" s="708"/>
      <c r="FJ62" s="708"/>
      <c r="FK62" s="708"/>
      <c r="FL62" s="708"/>
      <c r="FM62" s="708"/>
      <c r="FN62" s="708"/>
      <c r="FO62" s="708"/>
      <c r="FP62" s="708"/>
      <c r="FQ62" s="708"/>
      <c r="FR62" s="708"/>
      <c r="FS62" s="708"/>
      <c r="FT62" s="708"/>
      <c r="FU62" s="708"/>
      <c r="FV62" s="708"/>
      <c r="FW62" s="708"/>
      <c r="FX62" s="708"/>
      <c r="FY62" s="708"/>
      <c r="FZ62" s="708"/>
      <c r="GA62" s="708"/>
      <c r="GB62" s="708"/>
      <c r="GC62" s="708"/>
    </row>
    <row r="63" spans="1:185" s="725" customFormat="1" ht="12.6" customHeight="1">
      <c r="A63" s="741">
        <v>6</v>
      </c>
      <c r="B63" s="742" t="s">
        <v>503</v>
      </c>
      <c r="C63" s="1051">
        <v>5</v>
      </c>
      <c r="D63" s="1051">
        <v>5</v>
      </c>
      <c r="E63" s="727"/>
      <c r="F63" s="743">
        <v>106700</v>
      </c>
      <c r="G63" s="1076">
        <v>11</v>
      </c>
      <c r="H63" s="728">
        <f t="shared" si="28"/>
        <v>5868.5</v>
      </c>
      <c r="I63" s="713"/>
      <c r="J63" s="729">
        <f>(I63+H63+F63)*D63*'[3]Pagat databaze 2013-2014 (2)'!D$11/1000</f>
        <v>6754.11</v>
      </c>
      <c r="K63" s="730"/>
      <c r="L63" s="731">
        <f>K63*D63/1000*'[3]Pagat databaze 2013-2014 (2)'!D$11</f>
        <v>0</v>
      </c>
      <c r="M63" s="726"/>
      <c r="N63" s="731">
        <f>M63*D63/1000*'[3]Pagat databaze 2013-2014 (2)'!D$11</f>
        <v>0</v>
      </c>
      <c r="O63" s="726"/>
      <c r="P63" s="732">
        <f>O63*D63/1000*'[3]Pagat databaze 2013-2014 (2)'!$D$11</f>
        <v>0</v>
      </c>
      <c r="Q63" s="730"/>
      <c r="R63" s="733">
        <f>Q63*$D63/1000*'[3]Pagat databaze 2013-2014 (2)'!$D$11</f>
        <v>0</v>
      </c>
      <c r="S63" s="726"/>
      <c r="T63" s="734">
        <f>S63*$D63/1000*'[3]Pagat databaze 2013-2014 (2)'!$D$11</f>
        <v>0</v>
      </c>
      <c r="U63" s="735"/>
      <c r="V63" s="733">
        <f>U63*$D63/1000*'[3]Pagat databaze 2013-2014 (2)'!$D$11</f>
        <v>0</v>
      </c>
      <c r="W63" s="733">
        <f t="shared" si="29"/>
        <v>0</v>
      </c>
      <c r="X63" s="736">
        <f t="shared" si="30"/>
        <v>6754.11</v>
      </c>
      <c r="Y63" s="737">
        <f>X63*'[3]Pagat databaze 2013-2014 (2)'!D$10</f>
        <v>337.70550000000003</v>
      </c>
      <c r="Z63" s="738">
        <f>IF(D63=0,0,IF(X63/D63/'[3]Pagat databaze 2013-2014 (2)'!D$11*1000&gt;'[3]Pagat databaze 2013-2014 (2)'!D$8,'[3]Pagat databaze 2013-2014 (2)'!D$8*D63*'[3]Pagat databaze 2013-2014 (2)'!D$11/1000,X63))</f>
        <v>5707.8</v>
      </c>
      <c r="AA63" s="738">
        <f>Z63*'[3]Pagat databaze 2013-2014 (2)'!D$9</f>
        <v>953.20260000000007</v>
      </c>
      <c r="AB63" s="738">
        <f t="shared" si="31"/>
        <v>8045.0180999999993</v>
      </c>
      <c r="AC63" s="739">
        <f t="shared" si="32"/>
        <v>112568.49999999999</v>
      </c>
      <c r="AD63" s="708"/>
      <c r="AE63" s="708"/>
      <c r="AF63" s="708"/>
      <c r="AG63" s="708"/>
      <c r="AH63" s="708"/>
      <c r="AI63" s="708"/>
      <c r="AJ63" s="708"/>
      <c r="AK63" s="708"/>
      <c r="AL63" s="708"/>
      <c r="AM63" s="708"/>
      <c r="AN63" s="708"/>
      <c r="AO63" s="708"/>
      <c r="AP63" s="708"/>
      <c r="AQ63" s="708"/>
      <c r="AR63" s="708"/>
      <c r="AS63" s="708"/>
      <c r="AT63" s="708"/>
      <c r="AU63" s="708"/>
      <c r="AV63" s="708"/>
      <c r="AW63" s="708"/>
      <c r="AX63" s="708"/>
      <c r="AY63" s="708"/>
      <c r="AZ63" s="708"/>
      <c r="BA63" s="708"/>
      <c r="BB63" s="708"/>
      <c r="BC63" s="708"/>
      <c r="BD63" s="708"/>
      <c r="BE63" s="708"/>
      <c r="BF63" s="708"/>
      <c r="BG63" s="708"/>
      <c r="BH63" s="708"/>
      <c r="BI63" s="708"/>
      <c r="BJ63" s="708"/>
      <c r="BK63" s="708"/>
      <c r="BL63" s="708"/>
      <c r="BM63" s="708"/>
      <c r="BN63" s="708"/>
      <c r="BO63" s="708"/>
      <c r="BP63" s="708"/>
      <c r="BQ63" s="708"/>
      <c r="BR63" s="708"/>
      <c r="BS63" s="708"/>
      <c r="BT63" s="708"/>
      <c r="BU63" s="708"/>
      <c r="BV63" s="708"/>
      <c r="BW63" s="708"/>
      <c r="BX63" s="708"/>
      <c r="BY63" s="708"/>
      <c r="BZ63" s="708"/>
      <c r="CA63" s="708"/>
      <c r="CB63" s="708"/>
      <c r="CC63" s="708"/>
      <c r="CD63" s="708"/>
      <c r="CE63" s="708"/>
      <c r="CF63" s="708"/>
      <c r="CG63" s="708"/>
      <c r="CH63" s="708"/>
      <c r="CI63" s="708"/>
      <c r="CJ63" s="708"/>
      <c r="CK63" s="708"/>
      <c r="CL63" s="708"/>
      <c r="CM63" s="708"/>
      <c r="CN63" s="708"/>
      <c r="CO63" s="708"/>
      <c r="CP63" s="708"/>
      <c r="CQ63" s="708"/>
      <c r="CR63" s="708"/>
      <c r="CS63" s="708"/>
      <c r="CT63" s="708"/>
      <c r="CU63" s="708"/>
      <c r="CV63" s="708"/>
      <c r="CW63" s="708"/>
      <c r="CX63" s="708"/>
      <c r="CY63" s="708"/>
      <c r="CZ63" s="708"/>
      <c r="DA63" s="708"/>
      <c r="DB63" s="708"/>
      <c r="DC63" s="708"/>
      <c r="DD63" s="708"/>
      <c r="DE63" s="708"/>
      <c r="DF63" s="708"/>
      <c r="DG63" s="708"/>
      <c r="DH63" s="708"/>
      <c r="DI63" s="708"/>
      <c r="DJ63" s="708"/>
      <c r="DK63" s="708"/>
      <c r="DL63" s="708"/>
      <c r="DM63" s="708"/>
      <c r="DN63" s="708"/>
      <c r="DO63" s="708"/>
      <c r="DP63" s="708"/>
      <c r="DQ63" s="708"/>
      <c r="DR63" s="708"/>
      <c r="DS63" s="708"/>
      <c r="DT63" s="708"/>
      <c r="DU63" s="708"/>
      <c r="DV63" s="708"/>
      <c r="DW63" s="708"/>
      <c r="DX63" s="708"/>
      <c r="DY63" s="708"/>
      <c r="DZ63" s="708"/>
      <c r="EA63" s="708"/>
      <c r="EB63" s="708"/>
      <c r="EC63" s="708"/>
      <c r="ED63" s="708"/>
      <c r="EE63" s="708"/>
      <c r="EF63" s="708"/>
      <c r="EG63" s="708"/>
      <c r="EH63" s="708"/>
      <c r="EI63" s="708"/>
      <c r="EJ63" s="708"/>
      <c r="EK63" s="708"/>
      <c r="EL63" s="708"/>
      <c r="EM63" s="708"/>
      <c r="EN63" s="708"/>
      <c r="EO63" s="708"/>
      <c r="EP63" s="708"/>
      <c r="EQ63" s="708"/>
      <c r="ER63" s="708"/>
      <c r="ES63" s="708"/>
      <c r="ET63" s="708"/>
      <c r="EU63" s="708"/>
      <c r="EV63" s="708"/>
      <c r="EW63" s="708"/>
      <c r="EX63" s="708"/>
      <c r="EY63" s="708"/>
      <c r="EZ63" s="708"/>
      <c r="FA63" s="708"/>
      <c r="FB63" s="708"/>
      <c r="FC63" s="708"/>
      <c r="FD63" s="708"/>
      <c r="FE63" s="708"/>
      <c r="FF63" s="708"/>
      <c r="FG63" s="708"/>
      <c r="FH63" s="708"/>
      <c r="FI63" s="708"/>
      <c r="FJ63" s="708"/>
      <c r="FK63" s="708"/>
      <c r="FL63" s="708"/>
      <c r="FM63" s="708"/>
      <c r="FN63" s="708"/>
      <c r="FO63" s="708"/>
      <c r="FP63" s="708"/>
      <c r="FQ63" s="708"/>
      <c r="FR63" s="708"/>
      <c r="FS63" s="708"/>
      <c r="FT63" s="708"/>
      <c r="FU63" s="708"/>
      <c r="FV63" s="708"/>
      <c r="FW63" s="708"/>
      <c r="FX63" s="708"/>
      <c r="FY63" s="708"/>
      <c r="FZ63" s="708"/>
      <c r="GA63" s="708"/>
      <c r="GB63" s="708"/>
      <c r="GC63" s="708"/>
    </row>
    <row r="64" spans="1:185" s="725" customFormat="1" ht="12.6" customHeight="1">
      <c r="A64" s="741">
        <v>7</v>
      </c>
      <c r="B64" s="742" t="s">
        <v>504</v>
      </c>
      <c r="C64" s="1050">
        <v>9</v>
      </c>
      <c r="D64" s="1050">
        <v>9</v>
      </c>
      <c r="E64" s="727"/>
      <c r="F64" s="743">
        <v>123800</v>
      </c>
      <c r="G64" s="1076">
        <v>15</v>
      </c>
      <c r="H64" s="728">
        <f t="shared" si="28"/>
        <v>9285</v>
      </c>
      <c r="I64" s="713"/>
      <c r="J64" s="729">
        <f>(I64+H64+F64)*D64*'[3]Pagat databaze 2013-2014 (2)'!D$11/1000</f>
        <v>14373.18</v>
      </c>
      <c r="K64" s="730"/>
      <c r="L64" s="731">
        <f>K64*D64/1000*'[3]Pagat databaze 2013-2014 (2)'!D$11</f>
        <v>0</v>
      </c>
      <c r="M64" s="726"/>
      <c r="N64" s="731">
        <f>M64*D64/1000*'[3]Pagat databaze 2013-2014 (2)'!D$11</f>
        <v>0</v>
      </c>
      <c r="O64" s="726"/>
      <c r="P64" s="732">
        <f>O64*D64/1000*'[3]Pagat databaze 2013-2014 (2)'!$D$11</f>
        <v>0</v>
      </c>
      <c r="Q64" s="730"/>
      <c r="R64" s="733">
        <f>Q64*$D64/1000*'[3]Pagat databaze 2013-2014 (2)'!$D$11</f>
        <v>0</v>
      </c>
      <c r="S64" s="726"/>
      <c r="T64" s="734">
        <f>S64*$D64/1000*'[3]Pagat databaze 2013-2014 (2)'!$D$11</f>
        <v>0</v>
      </c>
      <c r="U64" s="735"/>
      <c r="V64" s="733">
        <f>U64*$D64/1000*'[3]Pagat databaze 2013-2014 (2)'!$D$11</f>
        <v>0</v>
      </c>
      <c r="W64" s="733">
        <f t="shared" si="29"/>
        <v>0</v>
      </c>
      <c r="X64" s="736">
        <f t="shared" si="30"/>
        <v>14373.18</v>
      </c>
      <c r="Y64" s="737">
        <f>X64*'[3]Pagat databaze 2013-2014 (2)'!D$10</f>
        <v>718.65900000000011</v>
      </c>
      <c r="Z64" s="738">
        <f>IF(D64=0,0,IF(X64/D64/'[3]Pagat databaze 2013-2014 (2)'!D$11*1000&gt;'[3]Pagat databaze 2013-2014 (2)'!D$8,'[3]Pagat databaze 2013-2014 (2)'!D$8*D64*'[3]Pagat databaze 2013-2014 (2)'!D$11/1000,X64))</f>
        <v>10274.040000000001</v>
      </c>
      <c r="AA64" s="738">
        <f>Z64*'[3]Pagat databaze 2013-2014 (2)'!D$9</f>
        <v>1715.7646800000002</v>
      </c>
      <c r="AB64" s="738">
        <f t="shared" si="31"/>
        <v>16807.60368</v>
      </c>
      <c r="AC64" s="739">
        <f t="shared" si="32"/>
        <v>133085</v>
      </c>
      <c r="AD64" s="708"/>
      <c r="AE64" s="708"/>
      <c r="AF64" s="708"/>
      <c r="AG64" s="708"/>
      <c r="AH64" s="708"/>
      <c r="AI64" s="708"/>
      <c r="AJ64" s="708"/>
      <c r="AK64" s="708"/>
      <c r="AL64" s="708"/>
      <c r="AM64" s="708"/>
      <c r="AN64" s="708"/>
      <c r="AO64" s="708"/>
      <c r="AP64" s="708"/>
      <c r="AQ64" s="708"/>
      <c r="AR64" s="708"/>
      <c r="AS64" s="708"/>
      <c r="AT64" s="708"/>
      <c r="AU64" s="708"/>
      <c r="AV64" s="708"/>
      <c r="AW64" s="708"/>
      <c r="AX64" s="708"/>
      <c r="AY64" s="708"/>
      <c r="AZ64" s="708"/>
      <c r="BA64" s="708"/>
      <c r="BB64" s="708"/>
      <c r="BC64" s="708"/>
      <c r="BD64" s="708"/>
      <c r="BE64" s="708"/>
      <c r="BF64" s="708"/>
      <c r="BG64" s="708"/>
      <c r="BH64" s="708"/>
      <c r="BI64" s="708"/>
      <c r="BJ64" s="708"/>
      <c r="BK64" s="708"/>
      <c r="BL64" s="708"/>
      <c r="BM64" s="708"/>
      <c r="BN64" s="708"/>
      <c r="BO64" s="708"/>
      <c r="BP64" s="708"/>
      <c r="BQ64" s="708"/>
      <c r="BR64" s="708"/>
      <c r="BS64" s="708"/>
      <c r="BT64" s="708"/>
      <c r="BU64" s="708"/>
      <c r="BV64" s="708"/>
      <c r="BW64" s="708"/>
      <c r="BX64" s="708"/>
      <c r="BY64" s="708"/>
      <c r="BZ64" s="708"/>
      <c r="CA64" s="708"/>
      <c r="CB64" s="708"/>
      <c r="CC64" s="708"/>
      <c r="CD64" s="708"/>
      <c r="CE64" s="708"/>
      <c r="CF64" s="708"/>
      <c r="CG64" s="708"/>
      <c r="CH64" s="708"/>
      <c r="CI64" s="708"/>
      <c r="CJ64" s="708"/>
      <c r="CK64" s="708"/>
      <c r="CL64" s="708"/>
      <c r="CM64" s="708"/>
      <c r="CN64" s="708"/>
      <c r="CO64" s="708"/>
      <c r="CP64" s="708"/>
      <c r="CQ64" s="708"/>
      <c r="CR64" s="708"/>
      <c r="CS64" s="708"/>
      <c r="CT64" s="708"/>
      <c r="CU64" s="708"/>
      <c r="CV64" s="708"/>
      <c r="CW64" s="708"/>
      <c r="CX64" s="708"/>
      <c r="CY64" s="708"/>
      <c r="CZ64" s="708"/>
      <c r="DA64" s="708"/>
      <c r="DB64" s="708"/>
      <c r="DC64" s="708"/>
      <c r="DD64" s="708"/>
      <c r="DE64" s="708"/>
      <c r="DF64" s="708"/>
      <c r="DG64" s="708"/>
      <c r="DH64" s="708"/>
      <c r="DI64" s="708"/>
      <c r="DJ64" s="708"/>
      <c r="DK64" s="708"/>
      <c r="DL64" s="708"/>
      <c r="DM64" s="708"/>
      <c r="DN64" s="708"/>
      <c r="DO64" s="708"/>
      <c r="DP64" s="708"/>
      <c r="DQ64" s="708"/>
      <c r="DR64" s="708"/>
      <c r="DS64" s="708"/>
      <c r="DT64" s="708"/>
      <c r="DU64" s="708"/>
      <c r="DV64" s="708"/>
      <c r="DW64" s="708"/>
      <c r="DX64" s="708"/>
      <c r="DY64" s="708"/>
      <c r="DZ64" s="708"/>
      <c r="EA64" s="708"/>
      <c r="EB64" s="708"/>
      <c r="EC64" s="708"/>
      <c r="ED64" s="708"/>
      <c r="EE64" s="708"/>
      <c r="EF64" s="708"/>
      <c r="EG64" s="708"/>
      <c r="EH64" s="708"/>
      <c r="EI64" s="708"/>
      <c r="EJ64" s="708"/>
      <c r="EK64" s="708"/>
      <c r="EL64" s="708"/>
      <c r="EM64" s="708"/>
      <c r="EN64" s="708"/>
      <c r="EO64" s="708"/>
      <c r="EP64" s="708"/>
      <c r="EQ64" s="708"/>
      <c r="ER64" s="708"/>
      <c r="ES64" s="708"/>
      <c r="ET64" s="708"/>
      <c r="EU64" s="708"/>
      <c r="EV64" s="708"/>
      <c r="EW64" s="708"/>
      <c r="EX64" s="708"/>
      <c r="EY64" s="708"/>
      <c r="EZ64" s="708"/>
      <c r="FA64" s="708"/>
      <c r="FB64" s="708"/>
      <c r="FC64" s="708"/>
      <c r="FD64" s="708"/>
      <c r="FE64" s="708"/>
      <c r="FF64" s="708"/>
      <c r="FG64" s="708"/>
      <c r="FH64" s="708"/>
      <c r="FI64" s="708"/>
      <c r="FJ64" s="708"/>
      <c r="FK64" s="708"/>
      <c r="FL64" s="708"/>
      <c r="FM64" s="708"/>
      <c r="FN64" s="708"/>
      <c r="FO64" s="708"/>
      <c r="FP64" s="708"/>
      <c r="FQ64" s="708"/>
      <c r="FR64" s="708"/>
      <c r="FS64" s="708"/>
      <c r="FT64" s="708"/>
      <c r="FU64" s="708"/>
      <c r="FV64" s="708"/>
      <c r="FW64" s="708"/>
      <c r="FX64" s="708"/>
      <c r="FY64" s="708"/>
      <c r="FZ64" s="708"/>
      <c r="GA64" s="708"/>
      <c r="GB64" s="708"/>
      <c r="GC64" s="708"/>
    </row>
    <row r="65" spans="1:185" s="725" customFormat="1" ht="12.6" customHeight="1">
      <c r="A65" s="741">
        <v>8</v>
      </c>
      <c r="B65" s="742" t="s">
        <v>505</v>
      </c>
      <c r="C65" s="1050">
        <v>8</v>
      </c>
      <c r="D65" s="1050">
        <v>8</v>
      </c>
      <c r="E65" s="727"/>
      <c r="F65" s="743">
        <v>106700</v>
      </c>
      <c r="G65" s="1076">
        <v>13</v>
      </c>
      <c r="H65" s="728">
        <f t="shared" si="28"/>
        <v>6935.5</v>
      </c>
      <c r="I65" s="713"/>
      <c r="J65" s="729">
        <f>(I65+H65+F65)*D65*'[3]Pagat databaze 2013-2014 (2)'!D$11/1000</f>
        <v>10909.008</v>
      </c>
      <c r="K65" s="730"/>
      <c r="L65" s="731">
        <f>K65*D65/1000*'[3]Pagat databaze 2013-2014 (2)'!D$11</f>
        <v>0</v>
      </c>
      <c r="M65" s="726"/>
      <c r="N65" s="731">
        <f>M65*D65/1000*'[3]Pagat databaze 2013-2014 (2)'!D$11</f>
        <v>0</v>
      </c>
      <c r="O65" s="726"/>
      <c r="P65" s="732">
        <f>O65*D65/1000*'[3]Pagat databaze 2013-2014 (2)'!$D$11</f>
        <v>0</v>
      </c>
      <c r="Q65" s="730"/>
      <c r="R65" s="733">
        <f>Q65*$D65/1000*'[3]Pagat databaze 2013-2014 (2)'!$D$11</f>
        <v>0</v>
      </c>
      <c r="S65" s="726"/>
      <c r="T65" s="734">
        <f>S65*$D65/1000*'[3]Pagat databaze 2013-2014 (2)'!$D$11</f>
        <v>0</v>
      </c>
      <c r="U65" s="735"/>
      <c r="V65" s="733">
        <f>U65*$D65/1000*'[3]Pagat databaze 2013-2014 (2)'!$D$11</f>
        <v>0</v>
      </c>
      <c r="W65" s="733">
        <f t="shared" si="29"/>
        <v>0</v>
      </c>
      <c r="X65" s="736">
        <f t="shared" si="30"/>
        <v>10909.008</v>
      </c>
      <c r="Y65" s="737">
        <f>X65*'[3]Pagat databaze 2013-2014 (2)'!D$10</f>
        <v>545.45040000000006</v>
      </c>
      <c r="Z65" s="738">
        <f>IF(D65=0,0,IF(X65/D65/'[3]Pagat databaze 2013-2014 (2)'!D$11*1000&gt;'[3]Pagat databaze 2013-2014 (2)'!D$8,'[3]Pagat databaze 2013-2014 (2)'!D$8*D65*'[3]Pagat databaze 2013-2014 (2)'!D$11/1000,X65))</f>
        <v>9132.48</v>
      </c>
      <c r="AA65" s="738">
        <f>Z65*'[3]Pagat databaze 2013-2014 (2)'!D$9</f>
        <v>1525.1241600000001</v>
      </c>
      <c r="AB65" s="738">
        <f t="shared" si="31"/>
        <v>12979.582559999999</v>
      </c>
      <c r="AC65" s="739">
        <f t="shared" si="32"/>
        <v>113635.5</v>
      </c>
      <c r="AD65" s="708"/>
      <c r="AE65" s="708"/>
      <c r="AF65" s="708"/>
      <c r="AG65" s="708"/>
      <c r="AH65" s="708"/>
      <c r="AI65" s="708"/>
      <c r="AJ65" s="708"/>
      <c r="AK65" s="708"/>
      <c r="AL65" s="708"/>
      <c r="AM65" s="708"/>
      <c r="AN65" s="708"/>
      <c r="AO65" s="708"/>
      <c r="AP65" s="708"/>
      <c r="AQ65" s="708"/>
      <c r="AR65" s="708"/>
      <c r="AS65" s="708"/>
      <c r="AT65" s="708"/>
      <c r="AU65" s="708"/>
      <c r="AV65" s="708"/>
      <c r="AW65" s="708"/>
      <c r="AX65" s="708"/>
      <c r="AY65" s="708"/>
      <c r="AZ65" s="708"/>
      <c r="BA65" s="708"/>
      <c r="BB65" s="708"/>
      <c r="BC65" s="708"/>
      <c r="BD65" s="708"/>
      <c r="BE65" s="708"/>
      <c r="BF65" s="708"/>
      <c r="BG65" s="708"/>
      <c r="BH65" s="708"/>
      <c r="BI65" s="708"/>
      <c r="BJ65" s="708"/>
      <c r="BK65" s="708"/>
      <c r="BL65" s="708"/>
      <c r="BM65" s="708"/>
      <c r="BN65" s="708"/>
      <c r="BO65" s="708"/>
      <c r="BP65" s="708"/>
      <c r="BQ65" s="708"/>
      <c r="BR65" s="708"/>
      <c r="BS65" s="708"/>
      <c r="BT65" s="708"/>
      <c r="BU65" s="708"/>
      <c r="BV65" s="708"/>
      <c r="BW65" s="708"/>
      <c r="BX65" s="708"/>
      <c r="BY65" s="708"/>
      <c r="BZ65" s="708"/>
      <c r="CA65" s="708"/>
      <c r="CB65" s="708"/>
      <c r="CC65" s="708"/>
      <c r="CD65" s="708"/>
      <c r="CE65" s="708"/>
      <c r="CF65" s="708"/>
      <c r="CG65" s="708"/>
      <c r="CH65" s="708"/>
      <c r="CI65" s="708"/>
      <c r="CJ65" s="708"/>
      <c r="CK65" s="708"/>
      <c r="CL65" s="708"/>
      <c r="CM65" s="708"/>
      <c r="CN65" s="708"/>
      <c r="CO65" s="708"/>
      <c r="CP65" s="708"/>
      <c r="CQ65" s="708"/>
      <c r="CR65" s="708"/>
      <c r="CS65" s="708"/>
      <c r="CT65" s="708"/>
      <c r="CU65" s="708"/>
      <c r="CV65" s="708"/>
      <c r="CW65" s="708"/>
      <c r="CX65" s="708"/>
      <c r="CY65" s="708"/>
      <c r="CZ65" s="708"/>
      <c r="DA65" s="708"/>
      <c r="DB65" s="708"/>
      <c r="DC65" s="708"/>
      <c r="DD65" s="708"/>
      <c r="DE65" s="708"/>
      <c r="DF65" s="708"/>
      <c r="DG65" s="708"/>
      <c r="DH65" s="708"/>
      <c r="DI65" s="708"/>
      <c r="DJ65" s="708"/>
      <c r="DK65" s="708"/>
      <c r="DL65" s="708"/>
      <c r="DM65" s="708"/>
      <c r="DN65" s="708"/>
      <c r="DO65" s="708"/>
      <c r="DP65" s="708"/>
      <c r="DQ65" s="708"/>
      <c r="DR65" s="708"/>
      <c r="DS65" s="708"/>
      <c r="DT65" s="708"/>
      <c r="DU65" s="708"/>
      <c r="DV65" s="708"/>
      <c r="DW65" s="708"/>
      <c r="DX65" s="708"/>
      <c r="DY65" s="708"/>
      <c r="DZ65" s="708"/>
      <c r="EA65" s="708"/>
      <c r="EB65" s="708"/>
      <c r="EC65" s="708"/>
      <c r="ED65" s="708"/>
      <c r="EE65" s="708"/>
      <c r="EF65" s="708"/>
      <c r="EG65" s="708"/>
      <c r="EH65" s="708"/>
      <c r="EI65" s="708"/>
      <c r="EJ65" s="708"/>
      <c r="EK65" s="708"/>
      <c r="EL65" s="708"/>
      <c r="EM65" s="708"/>
      <c r="EN65" s="708"/>
      <c r="EO65" s="708"/>
      <c r="EP65" s="708"/>
      <c r="EQ65" s="708"/>
      <c r="ER65" s="708"/>
      <c r="ES65" s="708"/>
      <c r="ET65" s="708"/>
      <c r="EU65" s="708"/>
      <c r="EV65" s="708"/>
      <c r="EW65" s="708"/>
      <c r="EX65" s="708"/>
      <c r="EY65" s="708"/>
      <c r="EZ65" s="708"/>
      <c r="FA65" s="708"/>
      <c r="FB65" s="708"/>
      <c r="FC65" s="708"/>
      <c r="FD65" s="708"/>
      <c r="FE65" s="708"/>
      <c r="FF65" s="708"/>
      <c r="FG65" s="708"/>
      <c r="FH65" s="708"/>
      <c r="FI65" s="708"/>
      <c r="FJ65" s="708"/>
      <c r="FK65" s="708"/>
      <c r="FL65" s="708"/>
      <c r="FM65" s="708"/>
      <c r="FN65" s="708"/>
      <c r="FO65" s="708"/>
      <c r="FP65" s="708"/>
      <c r="FQ65" s="708"/>
      <c r="FR65" s="708"/>
      <c r="FS65" s="708"/>
      <c r="FT65" s="708"/>
      <c r="FU65" s="708"/>
      <c r="FV65" s="708"/>
      <c r="FW65" s="708"/>
      <c r="FX65" s="708"/>
      <c r="FY65" s="708"/>
      <c r="FZ65" s="708"/>
      <c r="GA65" s="708"/>
      <c r="GB65" s="708"/>
      <c r="GC65" s="708"/>
    </row>
    <row r="66" spans="1:185" s="725" customFormat="1" ht="19.5" customHeight="1">
      <c r="A66" s="741">
        <v>9</v>
      </c>
      <c r="B66" s="742" t="s">
        <v>506</v>
      </c>
      <c r="C66" s="1050">
        <v>7</v>
      </c>
      <c r="D66" s="1050">
        <v>7</v>
      </c>
      <c r="E66" s="727"/>
      <c r="F66" s="743">
        <v>123800</v>
      </c>
      <c r="G66" s="1076">
        <v>13</v>
      </c>
      <c r="H66" s="728">
        <f t="shared" si="28"/>
        <v>8047</v>
      </c>
      <c r="I66" s="713"/>
      <c r="J66" s="729">
        <f>(I66+H66+F66)*D66*'[3]Pagat databaze 2013-2014 (2)'!D$11/1000</f>
        <v>11075.147999999999</v>
      </c>
      <c r="K66" s="730"/>
      <c r="L66" s="731">
        <f>K66*D66/1000*'[3]Pagat databaze 2013-2014 (2)'!D$11</f>
        <v>0</v>
      </c>
      <c r="M66" s="726"/>
      <c r="N66" s="731">
        <f>M66*D66/1000*'[3]Pagat databaze 2013-2014 (2)'!D$11</f>
        <v>0</v>
      </c>
      <c r="O66" s="726"/>
      <c r="P66" s="732">
        <f>O66*D66/1000*'[3]Pagat databaze 2013-2014 (2)'!$D$11</f>
        <v>0</v>
      </c>
      <c r="Q66" s="730"/>
      <c r="R66" s="733">
        <f>Q66*$D66/1000*'[3]Pagat databaze 2013-2014 (2)'!$D$11</f>
        <v>0</v>
      </c>
      <c r="S66" s="726"/>
      <c r="T66" s="734">
        <f>S66*$D66/1000*'[3]Pagat databaze 2013-2014 (2)'!$D$11</f>
        <v>0</v>
      </c>
      <c r="U66" s="735"/>
      <c r="V66" s="733">
        <f>U66*$D66/1000*'[3]Pagat databaze 2013-2014 (2)'!$D$11</f>
        <v>0</v>
      </c>
      <c r="W66" s="733">
        <f t="shared" si="29"/>
        <v>0</v>
      </c>
      <c r="X66" s="736">
        <f t="shared" si="30"/>
        <v>11075.147999999999</v>
      </c>
      <c r="Y66" s="737">
        <f>X66*'[3]Pagat databaze 2013-2014 (2)'!D$10</f>
        <v>553.75739999999996</v>
      </c>
      <c r="Z66" s="738">
        <f>IF(D66=0,0,IF(X66/D66/'[3]Pagat databaze 2013-2014 (2)'!D$11*1000&gt;'[3]Pagat databaze 2013-2014 (2)'!D$8,'[3]Pagat databaze 2013-2014 (2)'!D$8*D66*'[3]Pagat databaze 2013-2014 (2)'!D$11/1000,X66))</f>
        <v>7990.92</v>
      </c>
      <c r="AA66" s="738">
        <f>Z66*'[3]Pagat databaze 2013-2014 (2)'!D$9</f>
        <v>1334.4836400000002</v>
      </c>
      <c r="AB66" s="738">
        <f t="shared" si="31"/>
        <v>12963.38904</v>
      </c>
      <c r="AC66" s="739">
        <f t="shared" si="32"/>
        <v>131847</v>
      </c>
      <c r="AD66" s="708"/>
      <c r="AE66" s="708"/>
      <c r="AF66" s="708"/>
      <c r="AG66" s="708"/>
      <c r="AH66" s="708"/>
      <c r="AI66" s="708"/>
      <c r="AJ66" s="708"/>
      <c r="AK66" s="708"/>
      <c r="AL66" s="708"/>
      <c r="AM66" s="708"/>
      <c r="AN66" s="708"/>
      <c r="AO66" s="708"/>
      <c r="AP66" s="708"/>
      <c r="AQ66" s="708"/>
      <c r="AR66" s="708"/>
      <c r="AS66" s="708"/>
      <c r="AT66" s="708"/>
      <c r="AU66" s="708"/>
      <c r="AV66" s="708"/>
      <c r="AW66" s="708"/>
      <c r="AX66" s="708"/>
      <c r="AY66" s="708"/>
      <c r="AZ66" s="708"/>
      <c r="BA66" s="708"/>
      <c r="BB66" s="708"/>
      <c r="BC66" s="708"/>
      <c r="BD66" s="708"/>
      <c r="BE66" s="708"/>
      <c r="BF66" s="708"/>
      <c r="BG66" s="708"/>
      <c r="BH66" s="708"/>
      <c r="BI66" s="708"/>
      <c r="BJ66" s="708"/>
      <c r="BK66" s="708"/>
      <c r="BL66" s="708"/>
      <c r="BM66" s="708"/>
      <c r="BN66" s="708"/>
      <c r="BO66" s="708"/>
      <c r="BP66" s="708"/>
      <c r="BQ66" s="708"/>
      <c r="BR66" s="708"/>
      <c r="BS66" s="708"/>
      <c r="BT66" s="708"/>
      <c r="BU66" s="708"/>
      <c r="BV66" s="708"/>
      <c r="BW66" s="708"/>
      <c r="BX66" s="708"/>
      <c r="BY66" s="708"/>
      <c r="BZ66" s="708"/>
      <c r="CA66" s="708"/>
      <c r="CB66" s="708"/>
      <c r="CC66" s="708"/>
      <c r="CD66" s="708"/>
      <c r="CE66" s="708"/>
      <c r="CF66" s="708"/>
      <c r="CG66" s="708"/>
      <c r="CH66" s="708"/>
      <c r="CI66" s="708"/>
      <c r="CJ66" s="708"/>
      <c r="CK66" s="708"/>
      <c r="CL66" s="708"/>
      <c r="CM66" s="708"/>
      <c r="CN66" s="708"/>
      <c r="CO66" s="708"/>
      <c r="CP66" s="708"/>
      <c r="CQ66" s="708"/>
      <c r="CR66" s="708"/>
      <c r="CS66" s="708"/>
      <c r="CT66" s="708"/>
      <c r="CU66" s="708"/>
      <c r="CV66" s="708"/>
      <c r="CW66" s="708"/>
      <c r="CX66" s="708"/>
      <c r="CY66" s="708"/>
      <c r="CZ66" s="708"/>
      <c r="DA66" s="708"/>
      <c r="DB66" s="708"/>
      <c r="DC66" s="708"/>
      <c r="DD66" s="708"/>
      <c r="DE66" s="708"/>
      <c r="DF66" s="708"/>
      <c r="DG66" s="708"/>
      <c r="DH66" s="708"/>
      <c r="DI66" s="708"/>
      <c r="DJ66" s="708"/>
      <c r="DK66" s="708"/>
      <c r="DL66" s="708"/>
      <c r="DM66" s="708"/>
      <c r="DN66" s="708"/>
      <c r="DO66" s="708"/>
      <c r="DP66" s="708"/>
      <c r="DQ66" s="708"/>
      <c r="DR66" s="708"/>
      <c r="DS66" s="708"/>
      <c r="DT66" s="708"/>
      <c r="DU66" s="708"/>
      <c r="DV66" s="708"/>
      <c r="DW66" s="708"/>
      <c r="DX66" s="708"/>
      <c r="DY66" s="708"/>
      <c r="DZ66" s="708"/>
      <c r="EA66" s="708"/>
      <c r="EB66" s="708"/>
      <c r="EC66" s="708"/>
      <c r="ED66" s="708"/>
      <c r="EE66" s="708"/>
      <c r="EF66" s="708"/>
      <c r="EG66" s="708"/>
      <c r="EH66" s="708"/>
      <c r="EI66" s="708"/>
      <c r="EJ66" s="708"/>
      <c r="EK66" s="708"/>
      <c r="EL66" s="708"/>
      <c r="EM66" s="708"/>
      <c r="EN66" s="708"/>
      <c r="EO66" s="708"/>
      <c r="EP66" s="708"/>
      <c r="EQ66" s="708"/>
      <c r="ER66" s="708"/>
      <c r="ES66" s="708"/>
      <c r="ET66" s="708"/>
      <c r="EU66" s="708"/>
      <c r="EV66" s="708"/>
      <c r="EW66" s="708"/>
      <c r="EX66" s="708"/>
      <c r="EY66" s="708"/>
      <c r="EZ66" s="708"/>
      <c r="FA66" s="708"/>
      <c r="FB66" s="708"/>
      <c r="FC66" s="708"/>
      <c r="FD66" s="708"/>
      <c r="FE66" s="708"/>
      <c r="FF66" s="708"/>
      <c r="FG66" s="708"/>
      <c r="FH66" s="708"/>
      <c r="FI66" s="708"/>
      <c r="FJ66" s="708"/>
      <c r="FK66" s="708"/>
      <c r="FL66" s="708"/>
      <c r="FM66" s="708"/>
      <c r="FN66" s="708"/>
      <c r="FO66" s="708"/>
      <c r="FP66" s="708"/>
      <c r="FQ66" s="708"/>
      <c r="FR66" s="708"/>
      <c r="FS66" s="708"/>
      <c r="FT66" s="708"/>
      <c r="FU66" s="708"/>
      <c r="FV66" s="708"/>
      <c r="FW66" s="708"/>
      <c r="FX66" s="708"/>
      <c r="FY66" s="708"/>
      <c r="FZ66" s="708"/>
      <c r="GA66" s="708"/>
      <c r="GB66" s="708"/>
      <c r="GC66" s="708"/>
    </row>
    <row r="67" spans="1:185" s="725" customFormat="1" ht="26.25" customHeight="1">
      <c r="A67" s="741">
        <v>10</v>
      </c>
      <c r="B67" s="742" t="s">
        <v>507</v>
      </c>
      <c r="C67" s="1050">
        <v>24</v>
      </c>
      <c r="D67" s="1050">
        <v>24</v>
      </c>
      <c r="E67" s="727"/>
      <c r="F67" s="743">
        <v>106700</v>
      </c>
      <c r="G67" s="1076">
        <v>12</v>
      </c>
      <c r="H67" s="728">
        <f t="shared" si="28"/>
        <v>6402</v>
      </c>
      <c r="I67" s="713"/>
      <c r="J67" s="729">
        <f>(I67+H67+F67)*D67*'[3]Pagat databaze 2013-2014 (2)'!D$11/1000</f>
        <v>32573.376</v>
      </c>
      <c r="K67" s="730"/>
      <c r="L67" s="731">
        <f>K67*D67/1000*'[3]Pagat databaze 2013-2014 (2)'!D$11</f>
        <v>0</v>
      </c>
      <c r="M67" s="726"/>
      <c r="N67" s="731">
        <f>M67*D67/1000*'[3]Pagat databaze 2013-2014 (2)'!D$11</f>
        <v>0</v>
      </c>
      <c r="O67" s="726"/>
      <c r="P67" s="732">
        <f>O67*D67/1000*'[3]Pagat databaze 2013-2014 (2)'!$D$11</f>
        <v>0</v>
      </c>
      <c r="Q67" s="730"/>
      <c r="R67" s="733">
        <f>Q67*$D67/1000*'[3]Pagat databaze 2013-2014 (2)'!$D$11</f>
        <v>0</v>
      </c>
      <c r="S67" s="726"/>
      <c r="T67" s="734">
        <f>S67*$D67/1000*'[3]Pagat databaze 2013-2014 (2)'!$D$11</f>
        <v>0</v>
      </c>
      <c r="U67" s="735"/>
      <c r="V67" s="733">
        <f>U67*$D67/1000*'[3]Pagat databaze 2013-2014 (2)'!$D$11</f>
        <v>0</v>
      </c>
      <c r="W67" s="733">
        <f t="shared" si="29"/>
        <v>0</v>
      </c>
      <c r="X67" s="736">
        <f t="shared" si="30"/>
        <v>32573.376</v>
      </c>
      <c r="Y67" s="737">
        <f>X67*'[3]Pagat databaze 2013-2014 (2)'!D$10</f>
        <v>1628.6688000000001</v>
      </c>
      <c r="Z67" s="738">
        <f>IF(D67=0,0,IF(X67/D67/'[3]Pagat databaze 2013-2014 (2)'!D$11*1000&gt;'[3]Pagat databaze 2013-2014 (2)'!D$8,'[3]Pagat databaze 2013-2014 (2)'!D$8*D67*'[3]Pagat databaze 2013-2014 (2)'!D$11/1000,X67))</f>
        <v>27397.439999999999</v>
      </c>
      <c r="AA67" s="738">
        <f>Z67*'[3]Pagat databaze 2013-2014 (2)'!D$9</f>
        <v>4575.37248</v>
      </c>
      <c r="AB67" s="738">
        <f t="shared" si="31"/>
        <v>38777.417280000001</v>
      </c>
      <c r="AC67" s="739">
        <f t="shared" si="32"/>
        <v>113101.99999999999</v>
      </c>
      <c r="AD67" s="708"/>
      <c r="AE67" s="708"/>
      <c r="AF67" s="708"/>
      <c r="AG67" s="708"/>
      <c r="AH67" s="708"/>
      <c r="AI67" s="708"/>
      <c r="AJ67" s="708"/>
      <c r="AK67" s="708"/>
      <c r="AL67" s="708"/>
      <c r="AM67" s="708"/>
      <c r="AN67" s="708"/>
      <c r="AO67" s="708"/>
      <c r="AP67" s="708"/>
      <c r="AQ67" s="708"/>
      <c r="AR67" s="708"/>
      <c r="AS67" s="708"/>
      <c r="AT67" s="708"/>
      <c r="AU67" s="708"/>
      <c r="AV67" s="708"/>
      <c r="AW67" s="708"/>
      <c r="AX67" s="708"/>
      <c r="AY67" s="708"/>
      <c r="AZ67" s="708"/>
      <c r="BA67" s="708"/>
      <c r="BB67" s="708"/>
      <c r="BC67" s="708"/>
      <c r="BD67" s="708"/>
      <c r="BE67" s="708"/>
      <c r="BF67" s="708"/>
      <c r="BG67" s="708"/>
      <c r="BH67" s="708"/>
      <c r="BI67" s="708"/>
      <c r="BJ67" s="708"/>
      <c r="BK67" s="708"/>
      <c r="BL67" s="708"/>
      <c r="BM67" s="708"/>
      <c r="BN67" s="708"/>
      <c r="BO67" s="708"/>
      <c r="BP67" s="708"/>
      <c r="BQ67" s="708"/>
      <c r="BR67" s="708"/>
      <c r="BS67" s="708"/>
      <c r="BT67" s="708"/>
      <c r="BU67" s="708"/>
      <c r="BV67" s="708"/>
      <c r="BW67" s="708"/>
      <c r="BX67" s="708"/>
      <c r="BY67" s="708"/>
      <c r="BZ67" s="708"/>
      <c r="CA67" s="708"/>
      <c r="CB67" s="708"/>
      <c r="CC67" s="708"/>
      <c r="CD67" s="708"/>
      <c r="CE67" s="708"/>
      <c r="CF67" s="708"/>
      <c r="CG67" s="708"/>
      <c r="CH67" s="708"/>
      <c r="CI67" s="708"/>
      <c r="CJ67" s="708"/>
      <c r="CK67" s="708"/>
      <c r="CL67" s="708"/>
      <c r="CM67" s="708"/>
      <c r="CN67" s="708"/>
      <c r="CO67" s="708"/>
      <c r="CP67" s="708"/>
      <c r="CQ67" s="708"/>
      <c r="CR67" s="708"/>
      <c r="CS67" s="708"/>
      <c r="CT67" s="708"/>
      <c r="CU67" s="708"/>
      <c r="CV67" s="708"/>
      <c r="CW67" s="708"/>
      <c r="CX67" s="708"/>
      <c r="CY67" s="708"/>
      <c r="CZ67" s="708"/>
      <c r="DA67" s="708"/>
      <c r="DB67" s="708"/>
      <c r="DC67" s="708"/>
      <c r="DD67" s="708"/>
      <c r="DE67" s="708"/>
      <c r="DF67" s="708"/>
      <c r="DG67" s="708"/>
      <c r="DH67" s="708"/>
      <c r="DI67" s="708"/>
      <c r="DJ67" s="708"/>
      <c r="DK67" s="708"/>
      <c r="DL67" s="708"/>
      <c r="DM67" s="708"/>
      <c r="DN67" s="708"/>
      <c r="DO67" s="708"/>
      <c r="DP67" s="708"/>
      <c r="DQ67" s="708"/>
      <c r="DR67" s="708"/>
      <c r="DS67" s="708"/>
      <c r="DT67" s="708"/>
      <c r="DU67" s="708"/>
      <c r="DV67" s="708"/>
      <c r="DW67" s="708"/>
      <c r="DX67" s="708"/>
      <c r="DY67" s="708"/>
      <c r="DZ67" s="708"/>
      <c r="EA67" s="708"/>
      <c r="EB67" s="708"/>
      <c r="EC67" s="708"/>
      <c r="ED67" s="708"/>
      <c r="EE67" s="708"/>
      <c r="EF67" s="708"/>
      <c r="EG67" s="708"/>
      <c r="EH67" s="708"/>
      <c r="EI67" s="708"/>
      <c r="EJ67" s="708"/>
      <c r="EK67" s="708"/>
      <c r="EL67" s="708"/>
      <c r="EM67" s="708"/>
      <c r="EN67" s="708"/>
      <c r="EO67" s="708"/>
      <c r="EP67" s="708"/>
      <c r="EQ67" s="708"/>
      <c r="ER67" s="708"/>
      <c r="ES67" s="708"/>
      <c r="ET67" s="708"/>
      <c r="EU67" s="708"/>
      <c r="EV67" s="708"/>
      <c r="EW67" s="708"/>
      <c r="EX67" s="708"/>
      <c r="EY67" s="708"/>
      <c r="EZ67" s="708"/>
      <c r="FA67" s="708"/>
      <c r="FB67" s="708"/>
      <c r="FC67" s="708"/>
      <c r="FD67" s="708"/>
      <c r="FE67" s="708"/>
      <c r="FF67" s="708"/>
      <c r="FG67" s="708"/>
      <c r="FH67" s="708"/>
      <c r="FI67" s="708"/>
      <c r="FJ67" s="708"/>
      <c r="FK67" s="708"/>
      <c r="FL67" s="708"/>
      <c r="FM67" s="708"/>
      <c r="FN67" s="708"/>
      <c r="FO67" s="708"/>
      <c r="FP67" s="708"/>
      <c r="FQ67" s="708"/>
      <c r="FR67" s="708"/>
      <c r="FS67" s="708"/>
      <c r="FT67" s="708"/>
      <c r="FU67" s="708"/>
      <c r="FV67" s="708"/>
      <c r="FW67" s="708"/>
      <c r="FX67" s="708"/>
      <c r="FY67" s="708"/>
      <c r="FZ67" s="708"/>
      <c r="GA67" s="708"/>
      <c r="GB67" s="708"/>
      <c r="GC67" s="708"/>
    </row>
    <row r="68" spans="1:185" s="725" customFormat="1" ht="12.6" customHeight="1">
      <c r="A68" s="741">
        <v>11</v>
      </c>
      <c r="B68" s="742" t="s">
        <v>508</v>
      </c>
      <c r="C68" s="1050">
        <v>1</v>
      </c>
      <c r="D68" s="1050">
        <v>1</v>
      </c>
      <c r="E68" s="727"/>
      <c r="F68" s="743">
        <v>121000</v>
      </c>
      <c r="G68" s="1076">
        <v>15</v>
      </c>
      <c r="H68" s="728">
        <f t="shared" si="28"/>
        <v>9075</v>
      </c>
      <c r="I68" s="713"/>
      <c r="J68" s="729">
        <f>(I68+H68+F68)*D68*'[3]Pagat databaze 2013-2014 (2)'!D$11/1000</f>
        <v>1560.9</v>
      </c>
      <c r="K68" s="730"/>
      <c r="L68" s="731">
        <f>K68*D68/1000*'[3]Pagat databaze 2013-2014 (2)'!D$11</f>
        <v>0</v>
      </c>
      <c r="M68" s="726"/>
      <c r="N68" s="731">
        <f>M68*D68/1000*'[3]Pagat databaze 2013-2014 (2)'!D$11</f>
        <v>0</v>
      </c>
      <c r="O68" s="726"/>
      <c r="P68" s="732">
        <f>O68*D68/1000*'[3]Pagat databaze 2013-2014 (2)'!$D$11</f>
        <v>0</v>
      </c>
      <c r="Q68" s="730"/>
      <c r="R68" s="733">
        <f>Q68*$D68/1000*'[3]Pagat databaze 2013-2014 (2)'!$D$11</f>
        <v>0</v>
      </c>
      <c r="S68" s="726"/>
      <c r="T68" s="734">
        <f>S68*$D68/1000*'[3]Pagat databaze 2013-2014 (2)'!$D$11</f>
        <v>0</v>
      </c>
      <c r="U68" s="735"/>
      <c r="V68" s="733">
        <f>U68*$D68/1000*'[3]Pagat databaze 2013-2014 (2)'!$D$11</f>
        <v>0</v>
      </c>
      <c r="W68" s="733">
        <f t="shared" si="29"/>
        <v>0</v>
      </c>
      <c r="X68" s="736">
        <f t="shared" si="30"/>
        <v>1560.9</v>
      </c>
      <c r="Y68" s="737">
        <f>X68*'[3]Pagat databaze 2013-2014 (2)'!D$10</f>
        <v>78.045000000000016</v>
      </c>
      <c r="Z68" s="738">
        <f>IF(D68=0,0,IF(X68/D68/'[3]Pagat databaze 2013-2014 (2)'!D$11*1000&gt;'[3]Pagat databaze 2013-2014 (2)'!D$8,'[3]Pagat databaze 2013-2014 (2)'!D$8*D68*'[3]Pagat databaze 2013-2014 (2)'!D$11/1000,X68))</f>
        <v>1141.56</v>
      </c>
      <c r="AA68" s="738">
        <f>Z68*'[3]Pagat databaze 2013-2014 (2)'!D$9</f>
        <v>190.64052000000001</v>
      </c>
      <c r="AB68" s="738">
        <f t="shared" si="31"/>
        <v>1829.5855200000001</v>
      </c>
      <c r="AC68" s="739">
        <f t="shared" si="32"/>
        <v>130075.00000000001</v>
      </c>
      <c r="AD68" s="708"/>
      <c r="AE68" s="708"/>
      <c r="AF68" s="708"/>
      <c r="AG68" s="708"/>
      <c r="AH68" s="708"/>
      <c r="AI68" s="708"/>
      <c r="AJ68" s="708"/>
      <c r="AK68" s="708"/>
      <c r="AL68" s="708"/>
      <c r="AM68" s="708"/>
      <c r="AN68" s="708"/>
      <c r="AO68" s="708"/>
      <c r="AP68" s="708"/>
      <c r="AQ68" s="708"/>
      <c r="AR68" s="708"/>
      <c r="AS68" s="708"/>
      <c r="AT68" s="708"/>
      <c r="AU68" s="708"/>
      <c r="AV68" s="708"/>
      <c r="AW68" s="708"/>
      <c r="AX68" s="708"/>
      <c r="AY68" s="708"/>
      <c r="AZ68" s="708"/>
      <c r="BA68" s="708"/>
      <c r="BB68" s="708"/>
      <c r="BC68" s="708"/>
      <c r="BD68" s="708"/>
      <c r="BE68" s="708"/>
      <c r="BF68" s="708"/>
      <c r="BG68" s="708"/>
      <c r="BH68" s="708"/>
      <c r="BI68" s="708"/>
      <c r="BJ68" s="708"/>
      <c r="BK68" s="708"/>
      <c r="BL68" s="708"/>
      <c r="BM68" s="708"/>
      <c r="BN68" s="708"/>
      <c r="BO68" s="708"/>
      <c r="BP68" s="708"/>
      <c r="BQ68" s="708"/>
      <c r="BR68" s="708"/>
      <c r="BS68" s="708"/>
      <c r="BT68" s="708"/>
      <c r="BU68" s="708"/>
      <c r="BV68" s="708"/>
      <c r="BW68" s="708"/>
      <c r="BX68" s="708"/>
      <c r="BY68" s="708"/>
      <c r="BZ68" s="708"/>
      <c r="CA68" s="708"/>
      <c r="CB68" s="708"/>
      <c r="CC68" s="708"/>
      <c r="CD68" s="708"/>
      <c r="CE68" s="708"/>
      <c r="CF68" s="708"/>
      <c r="CG68" s="708"/>
      <c r="CH68" s="708"/>
      <c r="CI68" s="708"/>
      <c r="CJ68" s="708"/>
      <c r="CK68" s="708"/>
      <c r="CL68" s="708"/>
      <c r="CM68" s="708"/>
      <c r="CN68" s="708"/>
      <c r="CO68" s="708"/>
      <c r="CP68" s="708"/>
      <c r="CQ68" s="708"/>
      <c r="CR68" s="708"/>
      <c r="CS68" s="708"/>
      <c r="CT68" s="708"/>
      <c r="CU68" s="708"/>
      <c r="CV68" s="708"/>
      <c r="CW68" s="708"/>
      <c r="CX68" s="708"/>
      <c r="CY68" s="708"/>
      <c r="CZ68" s="708"/>
      <c r="DA68" s="708"/>
      <c r="DB68" s="708"/>
      <c r="DC68" s="708"/>
      <c r="DD68" s="708"/>
      <c r="DE68" s="708"/>
      <c r="DF68" s="708"/>
      <c r="DG68" s="708"/>
      <c r="DH68" s="708"/>
      <c r="DI68" s="708"/>
      <c r="DJ68" s="708"/>
      <c r="DK68" s="708"/>
      <c r="DL68" s="708"/>
      <c r="DM68" s="708"/>
      <c r="DN68" s="708"/>
      <c r="DO68" s="708"/>
      <c r="DP68" s="708"/>
      <c r="DQ68" s="708"/>
      <c r="DR68" s="708"/>
      <c r="DS68" s="708"/>
      <c r="DT68" s="708"/>
      <c r="DU68" s="708"/>
      <c r="DV68" s="708"/>
      <c r="DW68" s="708"/>
      <c r="DX68" s="708"/>
      <c r="DY68" s="708"/>
      <c r="DZ68" s="708"/>
      <c r="EA68" s="708"/>
      <c r="EB68" s="708"/>
      <c r="EC68" s="708"/>
      <c r="ED68" s="708"/>
      <c r="EE68" s="708"/>
      <c r="EF68" s="708"/>
      <c r="EG68" s="708"/>
      <c r="EH68" s="708"/>
      <c r="EI68" s="708"/>
      <c r="EJ68" s="708"/>
      <c r="EK68" s="708"/>
      <c r="EL68" s="708"/>
      <c r="EM68" s="708"/>
      <c r="EN68" s="708"/>
      <c r="EO68" s="708"/>
      <c r="EP68" s="708"/>
      <c r="EQ68" s="708"/>
      <c r="ER68" s="708"/>
      <c r="ES68" s="708"/>
      <c r="ET68" s="708"/>
      <c r="EU68" s="708"/>
      <c r="EV68" s="708"/>
      <c r="EW68" s="708"/>
      <c r="EX68" s="708"/>
      <c r="EY68" s="708"/>
      <c r="EZ68" s="708"/>
      <c r="FA68" s="708"/>
      <c r="FB68" s="708"/>
      <c r="FC68" s="708"/>
      <c r="FD68" s="708"/>
      <c r="FE68" s="708"/>
      <c r="FF68" s="708"/>
      <c r="FG68" s="708"/>
      <c r="FH68" s="708"/>
      <c r="FI68" s="708"/>
      <c r="FJ68" s="708"/>
      <c r="FK68" s="708"/>
      <c r="FL68" s="708"/>
      <c r="FM68" s="708"/>
      <c r="FN68" s="708"/>
      <c r="FO68" s="708"/>
      <c r="FP68" s="708"/>
      <c r="FQ68" s="708"/>
      <c r="FR68" s="708"/>
      <c r="FS68" s="708"/>
      <c r="FT68" s="708"/>
      <c r="FU68" s="708"/>
      <c r="FV68" s="708"/>
      <c r="FW68" s="708"/>
      <c r="FX68" s="708"/>
      <c r="FY68" s="708"/>
      <c r="FZ68" s="708"/>
      <c r="GA68" s="708"/>
      <c r="GB68" s="708"/>
      <c r="GC68" s="708"/>
    </row>
    <row r="69" spans="1:185" s="725" customFormat="1" ht="12.6" customHeight="1">
      <c r="A69" s="741">
        <v>12</v>
      </c>
      <c r="B69" s="742" t="s">
        <v>509</v>
      </c>
      <c r="C69" s="1050">
        <v>7</v>
      </c>
      <c r="D69" s="1050">
        <v>7</v>
      </c>
      <c r="E69" s="727"/>
      <c r="F69" s="743">
        <v>105200</v>
      </c>
      <c r="G69" s="1076">
        <v>15</v>
      </c>
      <c r="H69" s="728">
        <f t="shared" si="28"/>
        <v>7890</v>
      </c>
      <c r="I69" s="713"/>
      <c r="J69" s="729">
        <f>(I69+H69+F69)*D69*'[3]Pagat databaze 2013-2014 (2)'!D$11/1000</f>
        <v>9499.56</v>
      </c>
      <c r="K69" s="730"/>
      <c r="L69" s="731">
        <f>K69*D69/1000*'[3]Pagat databaze 2013-2014 (2)'!D$11</f>
        <v>0</v>
      </c>
      <c r="M69" s="726"/>
      <c r="N69" s="731">
        <f>M69*D69/1000*'[3]Pagat databaze 2013-2014 (2)'!D$11</f>
        <v>0</v>
      </c>
      <c r="O69" s="726"/>
      <c r="P69" s="732">
        <f>O69*D69/1000*'[3]Pagat databaze 2013-2014 (2)'!$D$11</f>
        <v>0</v>
      </c>
      <c r="Q69" s="730"/>
      <c r="R69" s="733">
        <f>Q69*$D69/1000*'[3]Pagat databaze 2013-2014 (2)'!$D$11</f>
        <v>0</v>
      </c>
      <c r="S69" s="726"/>
      <c r="T69" s="734">
        <f>S69*$D69/1000*'[3]Pagat databaze 2013-2014 (2)'!$D$11</f>
        <v>0</v>
      </c>
      <c r="U69" s="735"/>
      <c r="V69" s="733">
        <f>U69*$D69/1000*'[3]Pagat databaze 2013-2014 (2)'!$D$11</f>
        <v>0</v>
      </c>
      <c r="W69" s="733">
        <f t="shared" si="29"/>
        <v>0</v>
      </c>
      <c r="X69" s="736">
        <f t="shared" si="30"/>
        <v>9499.56</v>
      </c>
      <c r="Y69" s="737">
        <f>X69*'[3]Pagat databaze 2013-2014 (2)'!D$10</f>
        <v>474.97800000000001</v>
      </c>
      <c r="Z69" s="738">
        <f>IF(D69=0,0,IF(X69/D69/'[3]Pagat databaze 2013-2014 (2)'!D$11*1000&gt;'[3]Pagat databaze 2013-2014 (2)'!D$8,'[3]Pagat databaze 2013-2014 (2)'!D$8*D69*'[3]Pagat databaze 2013-2014 (2)'!D$11/1000,X69))</f>
        <v>7990.92</v>
      </c>
      <c r="AA69" s="738">
        <f>Z69*'[3]Pagat databaze 2013-2014 (2)'!D$9</f>
        <v>1334.4836400000002</v>
      </c>
      <c r="AB69" s="738">
        <f t="shared" si="31"/>
        <v>11309.021639999999</v>
      </c>
      <c r="AC69" s="739">
        <f t="shared" si="32"/>
        <v>113089.99999999999</v>
      </c>
      <c r="AD69" s="708"/>
      <c r="AE69" s="708"/>
      <c r="AF69" s="708"/>
      <c r="AG69" s="708"/>
      <c r="AH69" s="708"/>
      <c r="AI69" s="708"/>
      <c r="AJ69" s="708"/>
      <c r="AK69" s="708"/>
      <c r="AL69" s="708"/>
      <c r="AM69" s="708"/>
      <c r="AN69" s="708"/>
      <c r="AO69" s="708"/>
      <c r="AP69" s="708"/>
      <c r="AQ69" s="708"/>
      <c r="AR69" s="708"/>
      <c r="AS69" s="708"/>
      <c r="AT69" s="708"/>
      <c r="AU69" s="708"/>
      <c r="AV69" s="708"/>
      <c r="AW69" s="708"/>
      <c r="AX69" s="708"/>
      <c r="AY69" s="708"/>
      <c r="AZ69" s="708"/>
      <c r="BA69" s="708"/>
      <c r="BB69" s="708"/>
      <c r="BC69" s="708"/>
      <c r="BD69" s="708"/>
      <c r="BE69" s="708"/>
      <c r="BF69" s="708"/>
      <c r="BG69" s="708"/>
      <c r="BH69" s="708"/>
      <c r="BI69" s="708"/>
      <c r="BJ69" s="708"/>
      <c r="BK69" s="708"/>
      <c r="BL69" s="708"/>
      <c r="BM69" s="708"/>
      <c r="BN69" s="708"/>
      <c r="BO69" s="708"/>
      <c r="BP69" s="708"/>
      <c r="BQ69" s="708"/>
      <c r="BR69" s="708"/>
      <c r="BS69" s="708"/>
      <c r="BT69" s="708"/>
      <c r="BU69" s="708"/>
      <c r="BV69" s="708"/>
      <c r="BW69" s="708"/>
      <c r="BX69" s="708"/>
      <c r="BY69" s="708"/>
      <c r="BZ69" s="708"/>
      <c r="CA69" s="708"/>
      <c r="CB69" s="708"/>
      <c r="CC69" s="708"/>
      <c r="CD69" s="708"/>
      <c r="CE69" s="708"/>
      <c r="CF69" s="708"/>
      <c r="CG69" s="708"/>
      <c r="CH69" s="708"/>
      <c r="CI69" s="708"/>
      <c r="CJ69" s="708"/>
      <c r="CK69" s="708"/>
      <c r="CL69" s="708"/>
      <c r="CM69" s="708"/>
      <c r="CN69" s="708"/>
      <c r="CO69" s="708"/>
      <c r="CP69" s="708"/>
      <c r="CQ69" s="708"/>
      <c r="CR69" s="708"/>
      <c r="CS69" s="708"/>
      <c r="CT69" s="708"/>
      <c r="CU69" s="708"/>
      <c r="CV69" s="708"/>
      <c r="CW69" s="708"/>
      <c r="CX69" s="708"/>
      <c r="CY69" s="708"/>
      <c r="CZ69" s="708"/>
      <c r="DA69" s="708"/>
      <c r="DB69" s="708"/>
      <c r="DC69" s="708"/>
      <c r="DD69" s="708"/>
      <c r="DE69" s="708"/>
      <c r="DF69" s="708"/>
      <c r="DG69" s="708"/>
      <c r="DH69" s="708"/>
      <c r="DI69" s="708"/>
      <c r="DJ69" s="708"/>
      <c r="DK69" s="708"/>
      <c r="DL69" s="708"/>
      <c r="DM69" s="708"/>
      <c r="DN69" s="708"/>
      <c r="DO69" s="708"/>
      <c r="DP69" s="708"/>
      <c r="DQ69" s="708"/>
      <c r="DR69" s="708"/>
      <c r="DS69" s="708"/>
      <c r="DT69" s="708"/>
      <c r="DU69" s="708"/>
      <c r="DV69" s="708"/>
      <c r="DW69" s="708"/>
      <c r="DX69" s="708"/>
      <c r="DY69" s="708"/>
      <c r="DZ69" s="708"/>
      <c r="EA69" s="708"/>
      <c r="EB69" s="708"/>
      <c r="EC69" s="708"/>
      <c r="ED69" s="708"/>
      <c r="EE69" s="708"/>
      <c r="EF69" s="708"/>
      <c r="EG69" s="708"/>
      <c r="EH69" s="708"/>
      <c r="EI69" s="708"/>
      <c r="EJ69" s="708"/>
      <c r="EK69" s="708"/>
      <c r="EL69" s="708"/>
      <c r="EM69" s="708"/>
      <c r="EN69" s="708"/>
      <c r="EO69" s="708"/>
      <c r="EP69" s="708"/>
      <c r="EQ69" s="708"/>
      <c r="ER69" s="708"/>
      <c r="ES69" s="708"/>
      <c r="ET69" s="708"/>
      <c r="EU69" s="708"/>
      <c r="EV69" s="708"/>
      <c r="EW69" s="708"/>
      <c r="EX69" s="708"/>
      <c r="EY69" s="708"/>
      <c r="EZ69" s="708"/>
      <c r="FA69" s="708"/>
      <c r="FB69" s="708"/>
      <c r="FC69" s="708"/>
      <c r="FD69" s="708"/>
      <c r="FE69" s="708"/>
      <c r="FF69" s="708"/>
      <c r="FG69" s="708"/>
      <c r="FH69" s="708"/>
      <c r="FI69" s="708"/>
      <c r="FJ69" s="708"/>
      <c r="FK69" s="708"/>
      <c r="FL69" s="708"/>
      <c r="FM69" s="708"/>
      <c r="FN69" s="708"/>
      <c r="FO69" s="708"/>
      <c r="FP69" s="708"/>
      <c r="FQ69" s="708"/>
      <c r="FR69" s="708"/>
      <c r="FS69" s="708"/>
      <c r="FT69" s="708"/>
      <c r="FU69" s="708"/>
      <c r="FV69" s="708"/>
      <c r="FW69" s="708"/>
      <c r="FX69" s="708"/>
      <c r="FY69" s="708"/>
      <c r="FZ69" s="708"/>
      <c r="GA69" s="708"/>
      <c r="GB69" s="708"/>
      <c r="GC69" s="708"/>
    </row>
    <row r="70" spans="1:185" s="725" customFormat="1" ht="12.6" customHeight="1">
      <c r="A70" s="741">
        <v>13</v>
      </c>
      <c r="B70" s="742" t="s">
        <v>510</v>
      </c>
      <c r="C70" s="1050"/>
      <c r="D70" s="1050"/>
      <c r="E70" s="727"/>
      <c r="F70" s="743">
        <v>95800</v>
      </c>
      <c r="G70" s="1076"/>
      <c r="H70" s="728">
        <f t="shared" si="28"/>
        <v>0</v>
      </c>
      <c r="I70" s="713"/>
      <c r="J70" s="729">
        <f>(I70+H70+F70)*D70*'[3]Pagat databaze 2013-2014 (2)'!D$11/1000</f>
        <v>0</v>
      </c>
      <c r="K70" s="730"/>
      <c r="L70" s="731">
        <f>K70*D70/1000*'[3]Pagat databaze 2013-2014 (2)'!D$11</f>
        <v>0</v>
      </c>
      <c r="M70" s="726"/>
      <c r="N70" s="731">
        <f>M70*D70/1000*'[3]Pagat databaze 2013-2014 (2)'!D$11</f>
        <v>0</v>
      </c>
      <c r="O70" s="726"/>
      <c r="P70" s="732">
        <f>O70*D70/1000*'[3]Pagat databaze 2013-2014 (2)'!$D$11</f>
        <v>0</v>
      </c>
      <c r="Q70" s="730"/>
      <c r="R70" s="733">
        <f>Q70*$D70/1000*'[3]Pagat databaze 2013-2014 (2)'!$D$11</f>
        <v>0</v>
      </c>
      <c r="S70" s="726"/>
      <c r="T70" s="734">
        <f>S70*$D70/1000*'[3]Pagat databaze 2013-2014 (2)'!$D$11</f>
        <v>0</v>
      </c>
      <c r="U70" s="735"/>
      <c r="V70" s="733">
        <f>U70*$D70/1000*'[3]Pagat databaze 2013-2014 (2)'!$D$11</f>
        <v>0</v>
      </c>
      <c r="W70" s="733">
        <f t="shared" si="29"/>
        <v>0</v>
      </c>
      <c r="X70" s="736">
        <f t="shared" si="30"/>
        <v>0</v>
      </c>
      <c r="Y70" s="737">
        <f>X70*'[3]Pagat databaze 2013-2014 (2)'!D$10</f>
        <v>0</v>
      </c>
      <c r="Z70" s="738">
        <f>IF(D70=0,0,IF(X70/D70/'[3]Pagat databaze 2013-2014 (2)'!D$11*1000&gt;'[3]Pagat databaze 2013-2014 (2)'!D$8,'[3]Pagat databaze 2013-2014 (2)'!D$8*D70*'[3]Pagat databaze 2013-2014 (2)'!D$11/1000,X70))</f>
        <v>0</v>
      </c>
      <c r="AA70" s="738">
        <f>Z70*'[3]Pagat databaze 2013-2014 (2)'!D$9</f>
        <v>0</v>
      </c>
      <c r="AB70" s="738">
        <f t="shared" si="31"/>
        <v>0</v>
      </c>
      <c r="AC70" s="739">
        <f t="shared" si="32"/>
        <v>0</v>
      </c>
      <c r="AD70" s="708"/>
      <c r="AE70" s="708"/>
      <c r="AF70" s="708"/>
      <c r="AG70" s="708"/>
      <c r="AH70" s="708"/>
      <c r="AI70" s="708"/>
      <c r="AJ70" s="708"/>
      <c r="AK70" s="708"/>
      <c r="AL70" s="708"/>
      <c r="AM70" s="708"/>
      <c r="AN70" s="708"/>
      <c r="AO70" s="708"/>
      <c r="AP70" s="708"/>
      <c r="AQ70" s="708"/>
      <c r="AR70" s="708"/>
      <c r="AS70" s="708"/>
      <c r="AT70" s="708"/>
      <c r="AU70" s="708"/>
      <c r="AV70" s="708"/>
      <c r="AW70" s="708"/>
      <c r="AX70" s="708"/>
      <c r="AY70" s="708"/>
      <c r="AZ70" s="708"/>
      <c r="BA70" s="708"/>
      <c r="BB70" s="708"/>
      <c r="BC70" s="708"/>
      <c r="BD70" s="708"/>
      <c r="BE70" s="708"/>
      <c r="BF70" s="708"/>
      <c r="BG70" s="708"/>
      <c r="BH70" s="708"/>
      <c r="BI70" s="708"/>
      <c r="BJ70" s="708"/>
      <c r="BK70" s="708"/>
      <c r="BL70" s="708"/>
      <c r="BM70" s="708"/>
      <c r="BN70" s="708"/>
      <c r="BO70" s="708"/>
      <c r="BP70" s="708"/>
      <c r="BQ70" s="708"/>
      <c r="BR70" s="708"/>
      <c r="BS70" s="708"/>
      <c r="BT70" s="708"/>
      <c r="BU70" s="708"/>
      <c r="BV70" s="708"/>
      <c r="BW70" s="708"/>
      <c r="BX70" s="708"/>
      <c r="BY70" s="708"/>
      <c r="BZ70" s="708"/>
      <c r="CA70" s="708"/>
      <c r="CB70" s="708"/>
      <c r="CC70" s="708"/>
      <c r="CD70" s="708"/>
      <c r="CE70" s="708"/>
      <c r="CF70" s="708"/>
      <c r="CG70" s="708"/>
      <c r="CH70" s="708"/>
      <c r="CI70" s="708"/>
      <c r="CJ70" s="708"/>
      <c r="CK70" s="708"/>
      <c r="CL70" s="708"/>
      <c r="CM70" s="708"/>
      <c r="CN70" s="708"/>
      <c r="CO70" s="708"/>
      <c r="CP70" s="708"/>
      <c r="CQ70" s="708"/>
      <c r="CR70" s="708"/>
      <c r="CS70" s="708"/>
      <c r="CT70" s="708"/>
      <c r="CU70" s="708"/>
      <c r="CV70" s="708"/>
      <c r="CW70" s="708"/>
      <c r="CX70" s="708"/>
      <c r="CY70" s="708"/>
      <c r="CZ70" s="708"/>
      <c r="DA70" s="708"/>
      <c r="DB70" s="708"/>
      <c r="DC70" s="708"/>
      <c r="DD70" s="708"/>
      <c r="DE70" s="708"/>
      <c r="DF70" s="708"/>
      <c r="DG70" s="708"/>
      <c r="DH70" s="708"/>
      <c r="DI70" s="708"/>
      <c r="DJ70" s="708"/>
      <c r="DK70" s="708"/>
      <c r="DL70" s="708"/>
      <c r="DM70" s="708"/>
      <c r="DN70" s="708"/>
      <c r="DO70" s="708"/>
      <c r="DP70" s="708"/>
      <c r="DQ70" s="708"/>
      <c r="DR70" s="708"/>
      <c r="DS70" s="708"/>
      <c r="DT70" s="708"/>
      <c r="DU70" s="708"/>
      <c r="DV70" s="708"/>
      <c r="DW70" s="708"/>
      <c r="DX70" s="708"/>
      <c r="DY70" s="708"/>
      <c r="DZ70" s="708"/>
      <c r="EA70" s="708"/>
      <c r="EB70" s="708"/>
      <c r="EC70" s="708"/>
      <c r="ED70" s="708"/>
      <c r="EE70" s="708"/>
      <c r="EF70" s="708"/>
      <c r="EG70" s="708"/>
      <c r="EH70" s="708"/>
      <c r="EI70" s="708"/>
      <c r="EJ70" s="708"/>
      <c r="EK70" s="708"/>
      <c r="EL70" s="708"/>
      <c r="EM70" s="708"/>
      <c r="EN70" s="708"/>
      <c r="EO70" s="708"/>
      <c r="EP70" s="708"/>
      <c r="EQ70" s="708"/>
      <c r="ER70" s="708"/>
      <c r="ES70" s="708"/>
      <c r="ET70" s="708"/>
      <c r="EU70" s="708"/>
      <c r="EV70" s="708"/>
      <c r="EW70" s="708"/>
      <c r="EX70" s="708"/>
      <c r="EY70" s="708"/>
      <c r="EZ70" s="708"/>
      <c r="FA70" s="708"/>
      <c r="FB70" s="708"/>
      <c r="FC70" s="708"/>
      <c r="FD70" s="708"/>
      <c r="FE70" s="708"/>
      <c r="FF70" s="708"/>
      <c r="FG70" s="708"/>
      <c r="FH70" s="708"/>
      <c r="FI70" s="708"/>
      <c r="FJ70" s="708"/>
      <c r="FK70" s="708"/>
      <c r="FL70" s="708"/>
      <c r="FM70" s="708"/>
      <c r="FN70" s="708"/>
      <c r="FO70" s="708"/>
      <c r="FP70" s="708"/>
      <c r="FQ70" s="708"/>
      <c r="FR70" s="708"/>
      <c r="FS70" s="708"/>
      <c r="FT70" s="708"/>
      <c r="FU70" s="708"/>
      <c r="FV70" s="708"/>
      <c r="FW70" s="708"/>
      <c r="FX70" s="708"/>
      <c r="FY70" s="708"/>
      <c r="FZ70" s="708"/>
      <c r="GA70" s="708"/>
      <c r="GB70" s="708"/>
      <c r="GC70" s="708"/>
    </row>
    <row r="71" spans="1:185" s="725" customFormat="1" ht="12.6" customHeight="1">
      <c r="A71" s="741">
        <v>14</v>
      </c>
      <c r="B71" s="742" t="s">
        <v>511</v>
      </c>
      <c r="C71" s="1050"/>
      <c r="D71" s="1050"/>
      <c r="E71" s="727"/>
      <c r="F71" s="743">
        <v>91800</v>
      </c>
      <c r="G71" s="1076"/>
      <c r="H71" s="728">
        <f t="shared" si="28"/>
        <v>0</v>
      </c>
      <c r="I71" s="713"/>
      <c r="J71" s="729">
        <f>(I71+H71+F71)*D71*'[3]Pagat databaze 2013-2014 (2)'!D$11/1000</f>
        <v>0</v>
      </c>
      <c r="K71" s="730"/>
      <c r="L71" s="731">
        <f>K71*D71/1000*'[3]Pagat databaze 2013-2014 (2)'!D$11</f>
        <v>0</v>
      </c>
      <c r="M71" s="726"/>
      <c r="N71" s="731">
        <f>M71*D71/1000*'[3]Pagat databaze 2013-2014 (2)'!D$11</f>
        <v>0</v>
      </c>
      <c r="O71" s="726"/>
      <c r="P71" s="732">
        <f>O71*D71/1000*'[3]Pagat databaze 2013-2014 (2)'!$D$11</f>
        <v>0</v>
      </c>
      <c r="Q71" s="730"/>
      <c r="R71" s="733">
        <f>Q71*$D71/1000*'[3]Pagat databaze 2013-2014 (2)'!$D$11</f>
        <v>0</v>
      </c>
      <c r="S71" s="726"/>
      <c r="T71" s="734">
        <f>S71*$D71/1000*'[3]Pagat databaze 2013-2014 (2)'!$D$11</f>
        <v>0</v>
      </c>
      <c r="U71" s="735"/>
      <c r="V71" s="733">
        <f>U71*$D71/1000*'[3]Pagat databaze 2013-2014 (2)'!$D$11</f>
        <v>0</v>
      </c>
      <c r="W71" s="733">
        <f t="shared" si="29"/>
        <v>0</v>
      </c>
      <c r="X71" s="736">
        <f t="shared" si="30"/>
        <v>0</v>
      </c>
      <c r="Y71" s="737">
        <f>X71*'[3]Pagat databaze 2013-2014 (2)'!D$10</f>
        <v>0</v>
      </c>
      <c r="Z71" s="738">
        <f>IF(D71=0,0,IF(X71/D71/'[3]Pagat databaze 2013-2014 (2)'!D$11*1000&gt;'[3]Pagat databaze 2013-2014 (2)'!D$8,'[3]Pagat databaze 2013-2014 (2)'!D$8*D71*'[3]Pagat databaze 2013-2014 (2)'!D$11/1000,X71))</f>
        <v>0</v>
      </c>
      <c r="AA71" s="738">
        <f>Z71*'[3]Pagat databaze 2013-2014 (2)'!D$9</f>
        <v>0</v>
      </c>
      <c r="AB71" s="738">
        <f t="shared" si="31"/>
        <v>0</v>
      </c>
      <c r="AC71" s="739">
        <f t="shared" si="32"/>
        <v>0</v>
      </c>
      <c r="AD71" s="708"/>
      <c r="AE71" s="708"/>
      <c r="AF71" s="708"/>
      <c r="AG71" s="708"/>
      <c r="AH71" s="708"/>
      <c r="AI71" s="708"/>
      <c r="AJ71" s="708"/>
      <c r="AK71" s="708"/>
      <c r="AL71" s="708"/>
      <c r="AM71" s="708"/>
      <c r="AN71" s="708"/>
      <c r="AO71" s="708"/>
      <c r="AP71" s="708"/>
      <c r="AQ71" s="708"/>
      <c r="AR71" s="708"/>
      <c r="AS71" s="708"/>
      <c r="AT71" s="708"/>
      <c r="AU71" s="708"/>
      <c r="AV71" s="708"/>
      <c r="AW71" s="708"/>
      <c r="AX71" s="708"/>
      <c r="AY71" s="708"/>
      <c r="AZ71" s="708"/>
      <c r="BA71" s="708"/>
      <c r="BB71" s="708"/>
      <c r="BC71" s="708"/>
      <c r="BD71" s="708"/>
      <c r="BE71" s="708"/>
      <c r="BF71" s="708"/>
      <c r="BG71" s="708"/>
      <c r="BH71" s="708"/>
      <c r="BI71" s="708"/>
      <c r="BJ71" s="708"/>
      <c r="BK71" s="708"/>
      <c r="BL71" s="708"/>
      <c r="BM71" s="708"/>
      <c r="BN71" s="708"/>
      <c r="BO71" s="708"/>
      <c r="BP71" s="708"/>
      <c r="BQ71" s="708"/>
      <c r="BR71" s="708"/>
      <c r="BS71" s="708"/>
      <c r="BT71" s="708"/>
      <c r="BU71" s="708"/>
      <c r="BV71" s="708"/>
      <c r="BW71" s="708"/>
      <c r="BX71" s="708"/>
      <c r="BY71" s="708"/>
      <c r="BZ71" s="708"/>
      <c r="CA71" s="708"/>
      <c r="CB71" s="708"/>
      <c r="CC71" s="708"/>
      <c r="CD71" s="708"/>
      <c r="CE71" s="708"/>
      <c r="CF71" s="708"/>
      <c r="CG71" s="708"/>
      <c r="CH71" s="708"/>
      <c r="CI71" s="708"/>
      <c r="CJ71" s="708"/>
      <c r="CK71" s="708"/>
      <c r="CL71" s="708"/>
      <c r="CM71" s="708"/>
      <c r="CN71" s="708"/>
      <c r="CO71" s="708"/>
      <c r="CP71" s="708"/>
      <c r="CQ71" s="708"/>
      <c r="CR71" s="708"/>
      <c r="CS71" s="708"/>
      <c r="CT71" s="708"/>
      <c r="CU71" s="708"/>
      <c r="CV71" s="708"/>
      <c r="CW71" s="708"/>
      <c r="CX71" s="708"/>
      <c r="CY71" s="708"/>
      <c r="CZ71" s="708"/>
      <c r="DA71" s="708"/>
      <c r="DB71" s="708"/>
      <c r="DC71" s="708"/>
      <c r="DD71" s="708"/>
      <c r="DE71" s="708"/>
      <c r="DF71" s="708"/>
      <c r="DG71" s="708"/>
      <c r="DH71" s="708"/>
      <c r="DI71" s="708"/>
      <c r="DJ71" s="708"/>
      <c r="DK71" s="708"/>
      <c r="DL71" s="708"/>
      <c r="DM71" s="708"/>
      <c r="DN71" s="708"/>
      <c r="DO71" s="708"/>
      <c r="DP71" s="708"/>
      <c r="DQ71" s="708"/>
      <c r="DR71" s="708"/>
      <c r="DS71" s="708"/>
      <c r="DT71" s="708"/>
      <c r="DU71" s="708"/>
      <c r="DV71" s="708"/>
      <c r="DW71" s="708"/>
      <c r="DX71" s="708"/>
      <c r="DY71" s="708"/>
      <c r="DZ71" s="708"/>
      <c r="EA71" s="708"/>
      <c r="EB71" s="708"/>
      <c r="EC71" s="708"/>
      <c r="ED71" s="708"/>
      <c r="EE71" s="708"/>
      <c r="EF71" s="708"/>
      <c r="EG71" s="708"/>
      <c r="EH71" s="708"/>
      <c r="EI71" s="708"/>
      <c r="EJ71" s="708"/>
      <c r="EK71" s="708"/>
      <c r="EL71" s="708"/>
      <c r="EM71" s="708"/>
      <c r="EN71" s="708"/>
      <c r="EO71" s="708"/>
      <c r="EP71" s="708"/>
      <c r="EQ71" s="708"/>
      <c r="ER71" s="708"/>
      <c r="ES71" s="708"/>
      <c r="ET71" s="708"/>
      <c r="EU71" s="708"/>
      <c r="EV71" s="708"/>
      <c r="EW71" s="708"/>
      <c r="EX71" s="708"/>
      <c r="EY71" s="708"/>
      <c r="EZ71" s="708"/>
      <c r="FA71" s="708"/>
      <c r="FB71" s="708"/>
      <c r="FC71" s="708"/>
      <c r="FD71" s="708"/>
      <c r="FE71" s="708"/>
      <c r="FF71" s="708"/>
      <c r="FG71" s="708"/>
      <c r="FH71" s="708"/>
      <c r="FI71" s="708"/>
      <c r="FJ71" s="708"/>
      <c r="FK71" s="708"/>
      <c r="FL71" s="708"/>
      <c r="FM71" s="708"/>
      <c r="FN71" s="708"/>
      <c r="FO71" s="708"/>
      <c r="FP71" s="708"/>
      <c r="FQ71" s="708"/>
      <c r="FR71" s="708"/>
      <c r="FS71" s="708"/>
      <c r="FT71" s="708"/>
      <c r="FU71" s="708"/>
      <c r="FV71" s="708"/>
      <c r="FW71" s="708"/>
      <c r="FX71" s="708"/>
      <c r="FY71" s="708"/>
      <c r="FZ71" s="708"/>
      <c r="GA71" s="708"/>
      <c r="GB71" s="708"/>
      <c r="GC71" s="708"/>
    </row>
    <row r="72" spans="1:185" s="725" customFormat="1" ht="12.6" customHeight="1">
      <c r="A72" s="741">
        <v>15</v>
      </c>
      <c r="B72" s="742" t="s">
        <v>512</v>
      </c>
      <c r="C72" s="1050">
        <v>71</v>
      </c>
      <c r="D72" s="1050">
        <v>71</v>
      </c>
      <c r="E72" s="727"/>
      <c r="F72" s="743">
        <v>90300</v>
      </c>
      <c r="G72" s="1076">
        <v>11</v>
      </c>
      <c r="H72" s="728">
        <f t="shared" si="28"/>
        <v>4966.5</v>
      </c>
      <c r="I72" s="713"/>
      <c r="J72" s="729">
        <f>(I72+H72+F72)*D72*'[3]Pagat databaze 2013-2014 (2)'!D$11/1000</f>
        <v>81167.058000000005</v>
      </c>
      <c r="K72" s="730"/>
      <c r="L72" s="731">
        <f>K72*D72/1000*'[3]Pagat databaze 2013-2014 (2)'!D$11</f>
        <v>0</v>
      </c>
      <c r="M72" s="726"/>
      <c r="N72" s="731">
        <f>M72*D72/1000*'[3]Pagat databaze 2013-2014 (2)'!D$11</f>
        <v>0</v>
      </c>
      <c r="O72" s="726"/>
      <c r="P72" s="732">
        <f>O72*D72/1000*'[3]Pagat databaze 2013-2014 (2)'!$D$11</f>
        <v>0</v>
      </c>
      <c r="Q72" s="730"/>
      <c r="R72" s="733">
        <f>Q72*$D72/1000*'[3]Pagat databaze 2013-2014 (2)'!$D$11</f>
        <v>0</v>
      </c>
      <c r="S72" s="726"/>
      <c r="T72" s="734">
        <f>S72*$D72/1000*'[3]Pagat databaze 2013-2014 (2)'!$D$11</f>
        <v>0</v>
      </c>
      <c r="U72" s="735"/>
      <c r="V72" s="733">
        <f>U72*$D72/1000*'[3]Pagat databaze 2013-2014 (2)'!$D$11</f>
        <v>0</v>
      </c>
      <c r="W72" s="733">
        <f t="shared" si="29"/>
        <v>0</v>
      </c>
      <c r="X72" s="736">
        <f t="shared" si="30"/>
        <v>81167.058000000005</v>
      </c>
      <c r="Y72" s="737">
        <f>X72*'[3]Pagat databaze 2013-2014 (2)'!D$10</f>
        <v>4058.3529000000003</v>
      </c>
      <c r="Z72" s="738">
        <f>IF(D72=0,0,IF(X72/D72/'[3]Pagat databaze 2013-2014 (2)'!D$11*1000&gt;'[3]Pagat databaze 2013-2014 (2)'!D$8,'[3]Pagat databaze 2013-2014 (2)'!D$8*D72*'[3]Pagat databaze 2013-2014 (2)'!D$11/1000,X72))</f>
        <v>81050.759999999995</v>
      </c>
      <c r="AA72" s="738">
        <f>Z72*'[3]Pagat databaze 2013-2014 (2)'!D$9</f>
        <v>13535.476919999999</v>
      </c>
      <c r="AB72" s="738">
        <f t="shared" si="31"/>
        <v>98760.887820000004</v>
      </c>
      <c r="AC72" s="739">
        <f t="shared" si="32"/>
        <v>95266.500000000015</v>
      </c>
      <c r="AD72" s="708"/>
      <c r="AE72" s="708"/>
      <c r="AF72" s="708"/>
      <c r="AG72" s="708"/>
      <c r="AH72" s="708"/>
      <c r="AI72" s="708"/>
      <c r="AJ72" s="708"/>
      <c r="AK72" s="708"/>
      <c r="AL72" s="708"/>
      <c r="AM72" s="708"/>
      <c r="AN72" s="708"/>
      <c r="AO72" s="708"/>
      <c r="AP72" s="708"/>
      <c r="AQ72" s="708"/>
      <c r="AR72" s="708"/>
      <c r="AS72" s="708"/>
      <c r="AT72" s="708"/>
      <c r="AU72" s="708"/>
      <c r="AV72" s="708"/>
      <c r="AW72" s="708"/>
      <c r="AX72" s="708"/>
      <c r="AY72" s="708"/>
      <c r="AZ72" s="708"/>
      <c r="BA72" s="708"/>
      <c r="BB72" s="708"/>
      <c r="BC72" s="708"/>
      <c r="BD72" s="708"/>
      <c r="BE72" s="708"/>
      <c r="BF72" s="708"/>
      <c r="BG72" s="708"/>
      <c r="BH72" s="708"/>
      <c r="BI72" s="708"/>
      <c r="BJ72" s="708"/>
      <c r="BK72" s="708"/>
      <c r="BL72" s="708"/>
      <c r="BM72" s="708"/>
      <c r="BN72" s="708"/>
      <c r="BO72" s="708"/>
      <c r="BP72" s="708"/>
      <c r="BQ72" s="708"/>
      <c r="BR72" s="708"/>
      <c r="BS72" s="708"/>
      <c r="BT72" s="708"/>
      <c r="BU72" s="708"/>
      <c r="BV72" s="708"/>
      <c r="BW72" s="708"/>
      <c r="BX72" s="708"/>
      <c r="BY72" s="708"/>
      <c r="BZ72" s="708"/>
      <c r="CA72" s="708"/>
      <c r="CB72" s="708"/>
      <c r="CC72" s="708"/>
      <c r="CD72" s="708"/>
      <c r="CE72" s="708"/>
      <c r="CF72" s="708"/>
      <c r="CG72" s="708"/>
      <c r="CH72" s="708"/>
      <c r="CI72" s="708"/>
      <c r="CJ72" s="708"/>
      <c r="CK72" s="708"/>
      <c r="CL72" s="708"/>
      <c r="CM72" s="708"/>
      <c r="CN72" s="708"/>
      <c r="CO72" s="708"/>
      <c r="CP72" s="708"/>
      <c r="CQ72" s="708"/>
      <c r="CR72" s="708"/>
      <c r="CS72" s="708"/>
      <c r="CT72" s="708"/>
      <c r="CU72" s="708"/>
      <c r="CV72" s="708"/>
      <c r="CW72" s="708"/>
      <c r="CX72" s="708"/>
      <c r="CY72" s="708"/>
      <c r="CZ72" s="708"/>
      <c r="DA72" s="708"/>
      <c r="DB72" s="708"/>
      <c r="DC72" s="708"/>
      <c r="DD72" s="708"/>
      <c r="DE72" s="708"/>
      <c r="DF72" s="708"/>
      <c r="DG72" s="708"/>
      <c r="DH72" s="708"/>
      <c r="DI72" s="708"/>
      <c r="DJ72" s="708"/>
      <c r="DK72" s="708"/>
      <c r="DL72" s="708"/>
      <c r="DM72" s="708"/>
      <c r="DN72" s="708"/>
      <c r="DO72" s="708"/>
      <c r="DP72" s="708"/>
      <c r="DQ72" s="708"/>
      <c r="DR72" s="708"/>
      <c r="DS72" s="708"/>
      <c r="DT72" s="708"/>
      <c r="DU72" s="708"/>
      <c r="DV72" s="708"/>
      <c r="DW72" s="708"/>
      <c r="DX72" s="708"/>
      <c r="DY72" s="708"/>
      <c r="DZ72" s="708"/>
      <c r="EA72" s="708"/>
      <c r="EB72" s="708"/>
      <c r="EC72" s="708"/>
      <c r="ED72" s="708"/>
      <c r="EE72" s="708"/>
      <c r="EF72" s="708"/>
      <c r="EG72" s="708"/>
      <c r="EH72" s="708"/>
      <c r="EI72" s="708"/>
      <c r="EJ72" s="708"/>
      <c r="EK72" s="708"/>
      <c r="EL72" s="708"/>
      <c r="EM72" s="708"/>
      <c r="EN72" s="708"/>
      <c r="EO72" s="708"/>
      <c r="EP72" s="708"/>
      <c r="EQ72" s="708"/>
      <c r="ER72" s="708"/>
      <c r="ES72" s="708"/>
      <c r="ET72" s="708"/>
      <c r="EU72" s="708"/>
      <c r="EV72" s="708"/>
      <c r="EW72" s="708"/>
      <c r="EX72" s="708"/>
      <c r="EY72" s="708"/>
      <c r="EZ72" s="708"/>
      <c r="FA72" s="708"/>
      <c r="FB72" s="708"/>
      <c r="FC72" s="708"/>
      <c r="FD72" s="708"/>
      <c r="FE72" s="708"/>
      <c r="FF72" s="708"/>
      <c r="FG72" s="708"/>
      <c r="FH72" s="708"/>
      <c r="FI72" s="708"/>
      <c r="FJ72" s="708"/>
      <c r="FK72" s="708"/>
      <c r="FL72" s="708"/>
      <c r="FM72" s="708"/>
      <c r="FN72" s="708"/>
      <c r="FO72" s="708"/>
      <c r="FP72" s="708"/>
      <c r="FQ72" s="708"/>
      <c r="FR72" s="708"/>
      <c r="FS72" s="708"/>
      <c r="FT72" s="708"/>
      <c r="FU72" s="708"/>
      <c r="FV72" s="708"/>
      <c r="FW72" s="708"/>
      <c r="FX72" s="708"/>
      <c r="FY72" s="708"/>
      <c r="FZ72" s="708"/>
      <c r="GA72" s="708"/>
      <c r="GB72" s="708"/>
      <c r="GC72" s="708"/>
    </row>
    <row r="73" spans="1:185" s="725" customFormat="1" ht="12.6" customHeight="1">
      <c r="A73" s="741">
        <v>16</v>
      </c>
      <c r="B73" s="742" t="s">
        <v>513</v>
      </c>
      <c r="C73" s="1050">
        <v>69</v>
      </c>
      <c r="D73" s="1050">
        <v>69</v>
      </c>
      <c r="E73" s="727"/>
      <c r="F73" s="743">
        <v>73400</v>
      </c>
      <c r="G73" s="1076">
        <v>9</v>
      </c>
      <c r="H73" s="728">
        <f t="shared" si="28"/>
        <v>3303</v>
      </c>
      <c r="I73" s="713"/>
      <c r="J73" s="729">
        <f>(I73+H73+F73)*D73*'[3]Pagat databaze 2013-2014 (2)'!D$11/1000</f>
        <v>63510.084000000003</v>
      </c>
      <c r="K73" s="730"/>
      <c r="L73" s="731">
        <f>K73*D73/1000*'[3]Pagat databaze 2013-2014 (2)'!D$11</f>
        <v>0</v>
      </c>
      <c r="M73" s="726"/>
      <c r="N73" s="731">
        <f>M73*D73/1000*'[3]Pagat databaze 2013-2014 (2)'!D$11</f>
        <v>0</v>
      </c>
      <c r="O73" s="726"/>
      <c r="P73" s="732">
        <f>O73*D73/1000*'[3]Pagat databaze 2013-2014 (2)'!$D$11</f>
        <v>0</v>
      </c>
      <c r="Q73" s="730"/>
      <c r="R73" s="733">
        <f>Q73*$D73/1000*'[3]Pagat databaze 2013-2014 (2)'!$D$11</f>
        <v>0</v>
      </c>
      <c r="S73" s="726"/>
      <c r="T73" s="734">
        <f>S73*$D73/1000*'[3]Pagat databaze 2013-2014 (2)'!$D$11</f>
        <v>0</v>
      </c>
      <c r="U73" s="735"/>
      <c r="V73" s="733">
        <f>U73*$D73/1000*'[3]Pagat databaze 2013-2014 (2)'!$D$11</f>
        <v>0</v>
      </c>
      <c r="W73" s="733">
        <f t="shared" si="29"/>
        <v>0</v>
      </c>
      <c r="X73" s="736">
        <f t="shared" si="30"/>
        <v>63510.084000000003</v>
      </c>
      <c r="Y73" s="737">
        <f>X73*'[3]Pagat databaze 2013-2014 (2)'!D$10</f>
        <v>3175.5042000000003</v>
      </c>
      <c r="Z73" s="738">
        <f>IF(D73=0,0,IF(X73/D73/'[3]Pagat databaze 2013-2014 (2)'!D$11*1000&gt;'[3]Pagat databaze 2013-2014 (2)'!D$8,'[3]Pagat databaze 2013-2014 (2)'!D$8*D73*'[3]Pagat databaze 2013-2014 (2)'!D$11/1000,X73))</f>
        <v>63510.084000000003</v>
      </c>
      <c r="AA73" s="738">
        <f>Z73*'[3]Pagat databaze 2013-2014 (2)'!D$9</f>
        <v>10606.184028000001</v>
      </c>
      <c r="AB73" s="738">
        <f t="shared" si="31"/>
        <v>77291.772228000002</v>
      </c>
      <c r="AC73" s="739">
        <f t="shared" si="32"/>
        <v>76703</v>
      </c>
      <c r="AD73" s="708"/>
      <c r="AE73" s="708"/>
      <c r="AF73" s="708"/>
      <c r="AG73" s="708"/>
      <c r="AH73" s="708"/>
      <c r="AI73" s="708"/>
      <c r="AJ73" s="708"/>
      <c r="AK73" s="708"/>
      <c r="AL73" s="708"/>
      <c r="AM73" s="708"/>
      <c r="AN73" s="708"/>
      <c r="AO73" s="708"/>
      <c r="AP73" s="708"/>
      <c r="AQ73" s="708"/>
      <c r="AR73" s="708"/>
      <c r="AS73" s="708"/>
      <c r="AT73" s="708"/>
      <c r="AU73" s="708"/>
      <c r="AV73" s="708"/>
      <c r="AW73" s="708"/>
      <c r="AX73" s="708"/>
      <c r="AY73" s="708"/>
      <c r="AZ73" s="708"/>
      <c r="BA73" s="708"/>
      <c r="BB73" s="708"/>
      <c r="BC73" s="708"/>
      <c r="BD73" s="708"/>
      <c r="BE73" s="708"/>
      <c r="BF73" s="708"/>
      <c r="BG73" s="708"/>
      <c r="BH73" s="708"/>
      <c r="BI73" s="708"/>
      <c r="BJ73" s="708"/>
      <c r="BK73" s="708"/>
      <c r="BL73" s="708"/>
      <c r="BM73" s="708"/>
      <c r="BN73" s="708"/>
      <c r="BO73" s="708"/>
      <c r="BP73" s="708"/>
      <c r="BQ73" s="708"/>
      <c r="BR73" s="708"/>
      <c r="BS73" s="708"/>
      <c r="BT73" s="708"/>
      <c r="BU73" s="708"/>
      <c r="BV73" s="708"/>
      <c r="BW73" s="708"/>
      <c r="BX73" s="708"/>
      <c r="BY73" s="708"/>
      <c r="BZ73" s="708"/>
      <c r="CA73" s="708"/>
      <c r="CB73" s="708"/>
      <c r="CC73" s="708"/>
      <c r="CD73" s="708"/>
      <c r="CE73" s="708"/>
      <c r="CF73" s="708"/>
      <c r="CG73" s="708"/>
      <c r="CH73" s="708"/>
      <c r="CI73" s="708"/>
      <c r="CJ73" s="708"/>
      <c r="CK73" s="708"/>
      <c r="CL73" s="708"/>
      <c r="CM73" s="708"/>
      <c r="CN73" s="708"/>
      <c r="CO73" s="708"/>
      <c r="CP73" s="708"/>
      <c r="CQ73" s="708"/>
      <c r="CR73" s="708"/>
      <c r="CS73" s="708"/>
      <c r="CT73" s="708"/>
      <c r="CU73" s="708"/>
      <c r="CV73" s="708"/>
      <c r="CW73" s="708"/>
      <c r="CX73" s="708"/>
      <c r="CY73" s="708"/>
      <c r="CZ73" s="708"/>
      <c r="DA73" s="708"/>
      <c r="DB73" s="708"/>
      <c r="DC73" s="708"/>
      <c r="DD73" s="708"/>
      <c r="DE73" s="708"/>
      <c r="DF73" s="708"/>
      <c r="DG73" s="708"/>
      <c r="DH73" s="708"/>
      <c r="DI73" s="708"/>
      <c r="DJ73" s="708"/>
      <c r="DK73" s="708"/>
      <c r="DL73" s="708"/>
      <c r="DM73" s="708"/>
      <c r="DN73" s="708"/>
      <c r="DO73" s="708"/>
      <c r="DP73" s="708"/>
      <c r="DQ73" s="708"/>
      <c r="DR73" s="708"/>
      <c r="DS73" s="708"/>
      <c r="DT73" s="708"/>
      <c r="DU73" s="708"/>
      <c r="DV73" s="708"/>
      <c r="DW73" s="708"/>
      <c r="DX73" s="708"/>
      <c r="DY73" s="708"/>
      <c r="DZ73" s="708"/>
      <c r="EA73" s="708"/>
      <c r="EB73" s="708"/>
      <c r="EC73" s="708"/>
      <c r="ED73" s="708"/>
      <c r="EE73" s="708"/>
      <c r="EF73" s="708"/>
      <c r="EG73" s="708"/>
      <c r="EH73" s="708"/>
      <c r="EI73" s="708"/>
      <c r="EJ73" s="708"/>
      <c r="EK73" s="708"/>
      <c r="EL73" s="708"/>
      <c r="EM73" s="708"/>
      <c r="EN73" s="708"/>
      <c r="EO73" s="708"/>
      <c r="EP73" s="708"/>
      <c r="EQ73" s="708"/>
      <c r="ER73" s="708"/>
      <c r="ES73" s="708"/>
      <c r="ET73" s="708"/>
      <c r="EU73" s="708"/>
      <c r="EV73" s="708"/>
      <c r="EW73" s="708"/>
      <c r="EX73" s="708"/>
      <c r="EY73" s="708"/>
      <c r="EZ73" s="708"/>
      <c r="FA73" s="708"/>
      <c r="FB73" s="708"/>
      <c r="FC73" s="708"/>
      <c r="FD73" s="708"/>
      <c r="FE73" s="708"/>
      <c r="FF73" s="708"/>
      <c r="FG73" s="708"/>
      <c r="FH73" s="708"/>
      <c r="FI73" s="708"/>
      <c r="FJ73" s="708"/>
      <c r="FK73" s="708"/>
      <c r="FL73" s="708"/>
      <c r="FM73" s="708"/>
      <c r="FN73" s="708"/>
      <c r="FO73" s="708"/>
      <c r="FP73" s="708"/>
      <c r="FQ73" s="708"/>
      <c r="FR73" s="708"/>
      <c r="FS73" s="708"/>
      <c r="FT73" s="708"/>
      <c r="FU73" s="708"/>
      <c r="FV73" s="708"/>
      <c r="FW73" s="708"/>
      <c r="FX73" s="708"/>
      <c r="FY73" s="708"/>
      <c r="FZ73" s="708"/>
      <c r="GA73" s="708"/>
      <c r="GB73" s="708"/>
      <c r="GC73" s="708"/>
    </row>
    <row r="74" spans="1:185" s="555" customFormat="1" ht="10.9" customHeight="1">
      <c r="A74" s="596" t="s">
        <v>227</v>
      </c>
      <c r="B74" s="597" t="s">
        <v>382</v>
      </c>
      <c r="C74" s="597">
        <f>SUM(C75:C99)</f>
        <v>21</v>
      </c>
      <c r="D74" s="598">
        <f>SUM(D75:D99)</f>
        <v>21</v>
      </c>
      <c r="E74" s="598">
        <f>SUM(E75:E99)</f>
        <v>0</v>
      </c>
      <c r="F74" s="599"/>
      <c r="G74" s="598">
        <f t="shared" ref="G74:AB74" si="33">SUM(G75:G99)</f>
        <v>83</v>
      </c>
      <c r="H74" s="598">
        <f t="shared" si="33"/>
        <v>28807</v>
      </c>
      <c r="I74" s="598">
        <f t="shared" si="33"/>
        <v>0</v>
      </c>
      <c r="J74" s="598">
        <f t="shared" si="33"/>
        <v>9343.02</v>
      </c>
      <c r="K74" s="598">
        <f t="shared" si="33"/>
        <v>6900</v>
      </c>
      <c r="L74" s="598">
        <f t="shared" si="33"/>
        <v>1159.1999999999998</v>
      </c>
      <c r="M74" s="598">
        <f t="shared" si="33"/>
        <v>0</v>
      </c>
      <c r="N74" s="598">
        <f t="shared" si="33"/>
        <v>0</v>
      </c>
      <c r="O74" s="598">
        <f t="shared" si="33"/>
        <v>0</v>
      </c>
      <c r="P74" s="598">
        <f t="shared" si="33"/>
        <v>0</v>
      </c>
      <c r="Q74" s="598">
        <f t="shared" si="33"/>
        <v>2381.5660919540228</v>
      </c>
      <c r="R74" s="598">
        <f t="shared" si="33"/>
        <v>134.23879310344827</v>
      </c>
      <c r="S74" s="598">
        <f t="shared" si="33"/>
        <v>0</v>
      </c>
      <c r="T74" s="598">
        <f t="shared" si="33"/>
        <v>0</v>
      </c>
      <c r="U74" s="598">
        <f t="shared" si="33"/>
        <v>0</v>
      </c>
      <c r="V74" s="598">
        <f t="shared" si="33"/>
        <v>0</v>
      </c>
      <c r="W74" s="598">
        <f t="shared" si="33"/>
        <v>1293.4387931034482</v>
      </c>
      <c r="X74" s="598">
        <f t="shared" si="33"/>
        <v>10636.458793103448</v>
      </c>
      <c r="Y74" s="598">
        <f t="shared" si="33"/>
        <v>531.82293965517249</v>
      </c>
      <c r="Z74" s="598">
        <f t="shared" si="33"/>
        <v>10636.458793103448</v>
      </c>
      <c r="AA74" s="598">
        <f t="shared" si="33"/>
        <v>1776.2886184482754</v>
      </c>
      <c r="AB74" s="598">
        <f t="shared" si="33"/>
        <v>12944.570351206896</v>
      </c>
      <c r="AC74" s="600">
        <f t="shared" si="32"/>
        <v>42208.169813902568</v>
      </c>
      <c r="AD74" s="515"/>
      <c r="AE74" s="515"/>
      <c r="AF74" s="515"/>
      <c r="AG74" s="515"/>
      <c r="AH74" s="515"/>
      <c r="AI74" s="515"/>
      <c r="AJ74" s="515"/>
      <c r="AK74" s="515"/>
      <c r="AL74" s="515"/>
      <c r="AM74" s="515"/>
      <c r="AN74" s="515"/>
      <c r="AO74" s="515"/>
      <c r="AP74" s="515"/>
      <c r="AQ74" s="515"/>
      <c r="AR74" s="515"/>
      <c r="AS74" s="515"/>
      <c r="AT74" s="515"/>
      <c r="AU74" s="515"/>
      <c r="AV74" s="515"/>
      <c r="AW74" s="515"/>
      <c r="AX74" s="515"/>
      <c r="AY74" s="515"/>
      <c r="AZ74" s="515"/>
      <c r="BA74" s="515"/>
      <c r="BB74" s="515"/>
      <c r="BC74" s="515"/>
      <c r="BD74" s="515"/>
      <c r="BE74" s="515"/>
      <c r="BF74" s="515"/>
      <c r="BG74" s="515"/>
      <c r="BH74" s="515"/>
      <c r="BI74" s="515"/>
      <c r="BJ74" s="515"/>
      <c r="BK74" s="515"/>
      <c r="BL74" s="515"/>
      <c r="BM74" s="515"/>
      <c r="BN74" s="515"/>
      <c r="BO74" s="515"/>
      <c r="BP74" s="515"/>
      <c r="BQ74" s="515"/>
      <c r="BR74" s="515"/>
      <c r="BS74" s="515"/>
      <c r="BT74" s="515"/>
      <c r="BU74" s="515"/>
      <c r="BV74" s="515"/>
      <c r="BW74" s="515"/>
      <c r="BX74" s="515"/>
      <c r="BY74" s="515"/>
      <c r="BZ74" s="515"/>
      <c r="CA74" s="515"/>
      <c r="CB74" s="515"/>
      <c r="CC74" s="515"/>
      <c r="CD74" s="515"/>
      <c r="CE74" s="515"/>
      <c r="CF74" s="515"/>
      <c r="CG74" s="515"/>
      <c r="CH74" s="515"/>
      <c r="CI74" s="515"/>
      <c r="CJ74" s="515"/>
      <c r="CK74" s="515"/>
      <c r="CL74" s="515"/>
      <c r="CM74" s="515"/>
      <c r="CN74" s="515"/>
      <c r="CO74" s="515"/>
      <c r="CP74" s="515"/>
      <c r="CQ74" s="515"/>
      <c r="CR74" s="515"/>
      <c r="CS74" s="515"/>
      <c r="CT74" s="515"/>
      <c r="CU74" s="515"/>
      <c r="CV74" s="515"/>
      <c r="CW74" s="515"/>
      <c r="CX74" s="515"/>
      <c r="CY74" s="515"/>
      <c r="CZ74" s="515"/>
      <c r="DA74" s="515"/>
      <c r="DB74" s="515"/>
      <c r="DC74" s="515"/>
      <c r="DD74" s="515"/>
      <c r="DE74" s="515"/>
      <c r="DF74" s="515"/>
      <c r="DG74" s="515"/>
      <c r="DH74" s="515"/>
      <c r="DI74" s="515"/>
      <c r="DJ74" s="515"/>
      <c r="DK74" s="515"/>
      <c r="DL74" s="515"/>
      <c r="DM74" s="515"/>
      <c r="DN74" s="515"/>
      <c r="DO74" s="515"/>
      <c r="DP74" s="515"/>
      <c r="DQ74" s="515"/>
      <c r="DR74" s="515"/>
      <c r="DS74" s="515"/>
      <c r="DT74" s="515"/>
      <c r="DU74" s="515"/>
      <c r="DV74" s="515"/>
      <c r="DW74" s="515"/>
      <c r="DX74" s="515"/>
      <c r="DY74" s="515"/>
      <c r="DZ74" s="515"/>
      <c r="EA74" s="515"/>
      <c r="EB74" s="515"/>
      <c r="EC74" s="515"/>
      <c r="ED74" s="515"/>
      <c r="EE74" s="515"/>
      <c r="EF74" s="515"/>
      <c r="EG74" s="515"/>
      <c r="EH74" s="515"/>
      <c r="EI74" s="515"/>
      <c r="EJ74" s="515"/>
      <c r="EK74" s="515"/>
      <c r="EL74" s="515"/>
      <c r="EM74" s="515"/>
      <c r="EN74" s="515"/>
      <c r="EO74" s="515"/>
      <c r="EP74" s="515"/>
      <c r="EQ74" s="515"/>
      <c r="ER74" s="515"/>
      <c r="ES74" s="515"/>
      <c r="ET74" s="515"/>
      <c r="EU74" s="515"/>
      <c r="EV74" s="515"/>
      <c r="EW74" s="515"/>
      <c r="EX74" s="515"/>
      <c r="EY74" s="515"/>
      <c r="EZ74" s="515"/>
      <c r="FA74" s="515"/>
      <c r="FB74" s="515"/>
      <c r="FC74" s="515"/>
      <c r="FD74" s="515"/>
      <c r="FE74" s="515"/>
      <c r="FF74" s="515"/>
      <c r="FG74" s="515"/>
      <c r="FH74" s="515"/>
      <c r="FI74" s="515"/>
      <c r="FJ74" s="515"/>
      <c r="FK74" s="515"/>
      <c r="FL74" s="515"/>
      <c r="FM74" s="515"/>
      <c r="FN74" s="515"/>
      <c r="FO74" s="515"/>
      <c r="FP74" s="515"/>
      <c r="FQ74" s="515"/>
      <c r="FR74" s="515"/>
      <c r="FS74" s="515"/>
      <c r="FT74" s="515"/>
      <c r="FU74" s="515"/>
      <c r="FV74" s="515"/>
      <c r="FW74" s="515"/>
      <c r="FX74" s="515"/>
      <c r="FY74" s="515"/>
      <c r="FZ74" s="515"/>
      <c r="GA74" s="515"/>
      <c r="GB74" s="515"/>
      <c r="GC74" s="515"/>
    </row>
    <row r="75" spans="1:185" s="549" customFormat="1" ht="10.9" customHeight="1">
      <c r="A75" s="626"/>
      <c r="B75" s="565" t="s">
        <v>252</v>
      </c>
      <c r="C75" s="1052">
        <v>14</v>
      </c>
      <c r="D75" s="1052">
        <v>14</v>
      </c>
      <c r="E75" s="628" t="s">
        <v>138</v>
      </c>
      <c r="F75" s="604">
        <v>30000</v>
      </c>
      <c r="G75" s="1061">
        <v>15</v>
      </c>
      <c r="H75" s="563">
        <f t="shared" ref="H75:H99" si="34">IF(G75=0,0,IF(G75&gt;25,F75*0.01*25,F75*0.01*G75))</f>
        <v>4500</v>
      </c>
      <c r="I75" s="507"/>
      <c r="J75" s="507">
        <f>(I75+H75+F75)*D75*'[3]Pagat databaze 2013-2014 (2)'!D$11/1000</f>
        <v>5796</v>
      </c>
      <c r="K75" s="613">
        <f>IF(D75=0,0,(F$90)*20%)</f>
        <v>6900</v>
      </c>
      <c r="L75" s="565">
        <f>K75*D75/1000*'[3]Pagat databaze 2013-2014 (2)'!D$11</f>
        <v>1159.1999999999998</v>
      </c>
      <c r="M75" s="565"/>
      <c r="N75" s="565">
        <f>M75*D75/1000*'[3]Pagat databaze 2013-2014 (2)'!D$11</f>
        <v>0</v>
      </c>
      <c r="O75" s="565">
        <v>0</v>
      </c>
      <c r="P75" s="566">
        <f>O75*D75/1000*'[3]Pagat databaze 2013-2014 (2)'!$D$11</f>
        <v>0</v>
      </c>
      <c r="Q75" s="564">
        <f t="shared" ref="Q75:Q99" si="35">IF(D75=0,0,(F75+H75+I75)/174*2*125%)</f>
        <v>495.68965517241384</v>
      </c>
      <c r="R75" s="566">
        <f>Q75*$D75/1000*'[3]Pagat databaze 2013-2014 (2)'!$D$11</f>
        <v>83.275862068965523</v>
      </c>
      <c r="S75" s="592">
        <f t="shared" ref="S75:S99" si="36">IF(D75=0,0,(F75+H75+I75)/174*2*0%)</f>
        <v>0</v>
      </c>
      <c r="T75" s="629">
        <f>S75*$D75/1000*'[3]Pagat databaze 2013-2014 (2)'!$D$11</f>
        <v>0</v>
      </c>
      <c r="U75" s="564"/>
      <c r="V75" s="566">
        <f>U75*$D75/1000*'[3]Pagat databaze 2013-2014 (2)'!$D$11</f>
        <v>0</v>
      </c>
      <c r="W75" s="566">
        <f t="shared" ref="W75:W99" si="37">L75+N75+P75+R75+T75+V75</f>
        <v>1242.4758620689654</v>
      </c>
      <c r="X75" s="567">
        <f t="shared" ref="X75:X99" si="38" xml:space="preserve"> W75+J75</f>
        <v>7038.4758620689654</v>
      </c>
      <c r="Y75" s="567">
        <f>X75*'[3]Pagat databaze 2013-2014 (2)'!D$10</f>
        <v>351.9237931034483</v>
      </c>
      <c r="Z75" s="568">
        <f>IF(D75=0,0,IF(X75/D75/'[3]Pagat databaze 2013-2014 (2)'!D$11*1000&gt;'[3]Pagat databaze 2013-2014 (2)'!D$8,'[3]Pagat databaze 2013-2014 (2)'!D$8*D75*'[3]Pagat databaze 2013-2014 (2)'!D$11/1000,X75))</f>
        <v>7038.4758620689654</v>
      </c>
      <c r="AA75" s="568">
        <f>X75*16.7%</f>
        <v>1175.425468965517</v>
      </c>
      <c r="AB75" s="568">
        <f t="shared" ref="AB75:AB99" si="39">X75+Y75+AA75</f>
        <v>8565.8251241379312</v>
      </c>
      <c r="AC75" s="569">
        <f t="shared" si="32"/>
        <v>41895.689655172413</v>
      </c>
      <c r="AD75" s="515"/>
      <c r="AE75" s="515"/>
      <c r="AF75" s="515"/>
      <c r="AG75" s="515"/>
      <c r="AH75" s="515"/>
      <c r="AI75" s="515"/>
      <c r="AJ75" s="515"/>
      <c r="AK75" s="515"/>
      <c r="AL75" s="515"/>
      <c r="AM75" s="515"/>
      <c r="AN75" s="515"/>
      <c r="AO75" s="515"/>
      <c r="AP75" s="515"/>
      <c r="AQ75" s="515"/>
      <c r="AR75" s="515"/>
      <c r="AS75" s="515"/>
      <c r="AT75" s="515"/>
      <c r="AU75" s="515"/>
      <c r="AV75" s="515"/>
      <c r="AW75" s="515"/>
      <c r="AX75" s="515"/>
      <c r="AY75" s="515"/>
      <c r="AZ75" s="515"/>
      <c r="BA75" s="515"/>
      <c r="BB75" s="515"/>
      <c r="BC75" s="515"/>
      <c r="BD75" s="515"/>
      <c r="BE75" s="515"/>
      <c r="BF75" s="515"/>
      <c r="BG75" s="515"/>
      <c r="BH75" s="515"/>
      <c r="BI75" s="515"/>
      <c r="BJ75" s="515"/>
      <c r="BK75" s="515"/>
      <c r="BL75" s="515"/>
      <c r="BM75" s="515"/>
      <c r="BN75" s="515"/>
      <c r="BO75" s="515"/>
      <c r="BP75" s="515"/>
      <c r="BQ75" s="515"/>
      <c r="BR75" s="515"/>
      <c r="BS75" s="515"/>
      <c r="BT75" s="515"/>
      <c r="BU75" s="515"/>
      <c r="BV75" s="515"/>
      <c r="BW75" s="515"/>
      <c r="BX75" s="515"/>
      <c r="BY75" s="515"/>
      <c r="BZ75" s="515"/>
      <c r="CA75" s="515"/>
      <c r="CB75" s="515"/>
      <c r="CC75" s="515"/>
      <c r="CD75" s="515"/>
      <c r="CE75" s="515"/>
      <c r="CF75" s="515"/>
      <c r="CG75" s="515"/>
      <c r="CH75" s="515"/>
      <c r="CI75" s="515"/>
      <c r="CJ75" s="515"/>
      <c r="CK75" s="515"/>
      <c r="CL75" s="515"/>
      <c r="CM75" s="515"/>
      <c r="CN75" s="515"/>
      <c r="CO75" s="515"/>
      <c r="CP75" s="515"/>
      <c r="CQ75" s="515"/>
      <c r="CR75" s="515"/>
      <c r="CS75" s="515"/>
      <c r="CT75" s="515"/>
      <c r="CU75" s="515"/>
      <c r="CV75" s="515"/>
      <c r="CW75" s="515"/>
      <c r="CX75" s="515"/>
      <c r="CY75" s="515"/>
      <c r="CZ75" s="515"/>
      <c r="DA75" s="515"/>
      <c r="DB75" s="515"/>
      <c r="DC75" s="515"/>
      <c r="DD75" s="515"/>
      <c r="DE75" s="515"/>
      <c r="DF75" s="515"/>
      <c r="DG75" s="515"/>
      <c r="DH75" s="515"/>
      <c r="DI75" s="515"/>
      <c r="DJ75" s="515"/>
      <c r="DK75" s="515"/>
      <c r="DL75" s="515"/>
      <c r="DM75" s="515"/>
      <c r="DN75" s="515"/>
      <c r="DO75" s="515"/>
      <c r="DP75" s="515"/>
      <c r="DQ75" s="515"/>
      <c r="DR75" s="515"/>
      <c r="DS75" s="515"/>
      <c r="DT75" s="515"/>
      <c r="DU75" s="515"/>
      <c r="DV75" s="515"/>
      <c r="DW75" s="515"/>
      <c r="DX75" s="515"/>
      <c r="DY75" s="515"/>
      <c r="DZ75" s="515"/>
      <c r="EA75" s="515"/>
      <c r="EB75" s="515"/>
      <c r="EC75" s="515"/>
      <c r="ED75" s="515"/>
      <c r="EE75" s="515"/>
      <c r="EF75" s="515"/>
      <c r="EG75" s="515"/>
      <c r="EH75" s="515"/>
      <c r="EI75" s="515"/>
      <c r="EJ75" s="515"/>
      <c r="EK75" s="515"/>
      <c r="EL75" s="515"/>
      <c r="EM75" s="515"/>
      <c r="EN75" s="515"/>
      <c r="EO75" s="515"/>
      <c r="EP75" s="515"/>
      <c r="EQ75" s="515"/>
      <c r="ER75" s="515"/>
      <c r="ES75" s="515"/>
      <c r="ET75" s="515"/>
      <c r="EU75" s="515"/>
      <c r="EV75" s="515"/>
      <c r="EW75" s="515"/>
      <c r="EX75" s="515"/>
      <c r="EY75" s="515"/>
      <c r="EZ75" s="515"/>
      <c r="FA75" s="515"/>
      <c r="FB75" s="515"/>
      <c r="FC75" s="515"/>
      <c r="FD75" s="515"/>
      <c r="FE75" s="515"/>
      <c r="FF75" s="515"/>
      <c r="FG75" s="515"/>
      <c r="FH75" s="515"/>
      <c r="FI75" s="515"/>
      <c r="FJ75" s="515"/>
      <c r="FK75" s="515"/>
      <c r="FL75" s="515"/>
      <c r="FM75" s="515"/>
      <c r="FN75" s="515"/>
      <c r="FO75" s="515"/>
      <c r="FP75" s="515"/>
      <c r="FQ75" s="515"/>
      <c r="FR75" s="515"/>
      <c r="FS75" s="515"/>
      <c r="FT75" s="515"/>
      <c r="FU75" s="515"/>
      <c r="FV75" s="515"/>
      <c r="FW75" s="515"/>
      <c r="FX75" s="515"/>
      <c r="FY75" s="515"/>
      <c r="FZ75" s="515"/>
      <c r="GA75" s="515"/>
      <c r="GB75" s="515"/>
      <c r="GC75" s="515"/>
    </row>
    <row r="76" spans="1:185" s="549" customFormat="1" ht="10.9" customHeight="1">
      <c r="A76" s="630"/>
      <c r="B76" s="578" t="s">
        <v>250</v>
      </c>
      <c r="C76" s="1052"/>
      <c r="D76" s="1052"/>
      <c r="E76" s="628" t="s">
        <v>140</v>
      </c>
      <c r="F76" s="604">
        <v>31600</v>
      </c>
      <c r="G76" s="1061"/>
      <c r="H76" s="576">
        <f t="shared" si="34"/>
        <v>0</v>
      </c>
      <c r="I76" s="508"/>
      <c r="J76" s="508">
        <f>(I76+H76+F76)*D76*'[3]Pagat databaze 2013-2014 (2)'!D$11/1000</f>
        <v>0</v>
      </c>
      <c r="K76" s="617"/>
      <c r="L76" s="578">
        <f>K76*D76/1000*'[3]Pagat databaze 2013-2014 (2)'!D$11</f>
        <v>0</v>
      </c>
      <c r="M76" s="578"/>
      <c r="N76" s="578">
        <f>M76*D76/1000*'[3]Pagat databaze 2013-2014 (2)'!D$11</f>
        <v>0</v>
      </c>
      <c r="O76" s="578"/>
      <c r="P76" s="579">
        <f>O76*D76/1000*'[3]Pagat databaze 2013-2014 (2)'!$D$11</f>
        <v>0</v>
      </c>
      <c r="Q76" s="564">
        <f t="shared" si="35"/>
        <v>0</v>
      </c>
      <c r="R76" s="579">
        <f>Q76*$D76/1000*'[3]Pagat databaze 2013-2014 (2)'!$D$11</f>
        <v>0</v>
      </c>
      <c r="S76" s="592">
        <f t="shared" si="36"/>
        <v>0</v>
      </c>
      <c r="T76" s="631">
        <f>S76*$D76/1000*'[3]Pagat databaze 2013-2014 (2)'!$D$11</f>
        <v>0</v>
      </c>
      <c r="U76" s="577"/>
      <c r="V76" s="579">
        <f>U76*$D76/1000*'[3]Pagat databaze 2013-2014 (2)'!$D$11</f>
        <v>0</v>
      </c>
      <c r="W76" s="579">
        <f t="shared" si="37"/>
        <v>0</v>
      </c>
      <c r="X76" s="580">
        <f t="shared" si="38"/>
        <v>0</v>
      </c>
      <c r="Y76" s="580">
        <f>X76*'[3]Pagat databaze 2013-2014 (2)'!D$10</f>
        <v>0</v>
      </c>
      <c r="Z76" s="581">
        <f>IF(D76=0,0,IF(X76/D76/'[3]Pagat databaze 2013-2014 (2)'!D$11*1000&gt;'[3]Pagat databaze 2013-2014 (2)'!D$8,'[3]Pagat databaze 2013-2014 (2)'!D$8*D76*'[3]Pagat databaze 2013-2014 (2)'!D$11/1000,X76))</f>
        <v>0</v>
      </c>
      <c r="AA76" s="568">
        <f t="shared" ref="AA76:AA99" si="40">X76*16.7%</f>
        <v>0</v>
      </c>
      <c r="AB76" s="581">
        <f t="shared" si="39"/>
        <v>0</v>
      </c>
      <c r="AC76" s="582">
        <f t="shared" si="32"/>
        <v>0</v>
      </c>
      <c r="AD76" s="515"/>
      <c r="AE76" s="515"/>
      <c r="AF76" s="515"/>
      <c r="AG76" s="515"/>
      <c r="AH76" s="515"/>
      <c r="AI76" s="515"/>
      <c r="AJ76" s="515"/>
      <c r="AK76" s="515"/>
      <c r="AL76" s="515"/>
      <c r="AM76" s="515"/>
      <c r="AN76" s="515"/>
      <c r="AO76" s="515"/>
      <c r="AP76" s="515"/>
      <c r="AQ76" s="515"/>
      <c r="AR76" s="515"/>
      <c r="AS76" s="515"/>
      <c r="AT76" s="515"/>
      <c r="AU76" s="515"/>
      <c r="AV76" s="515"/>
      <c r="AW76" s="515"/>
      <c r="AX76" s="515"/>
      <c r="AY76" s="515"/>
      <c r="AZ76" s="515"/>
      <c r="BA76" s="515"/>
      <c r="BB76" s="515"/>
      <c r="BC76" s="515"/>
      <c r="BD76" s="515"/>
      <c r="BE76" s="515"/>
      <c r="BF76" s="515"/>
      <c r="BG76" s="515"/>
      <c r="BH76" s="515"/>
      <c r="BI76" s="515"/>
      <c r="BJ76" s="515"/>
      <c r="BK76" s="515"/>
      <c r="BL76" s="515"/>
      <c r="BM76" s="515"/>
      <c r="BN76" s="515"/>
      <c r="BO76" s="515"/>
      <c r="BP76" s="515"/>
      <c r="BQ76" s="515"/>
      <c r="BR76" s="515"/>
      <c r="BS76" s="515"/>
      <c r="BT76" s="515"/>
      <c r="BU76" s="515"/>
      <c r="BV76" s="515"/>
      <c r="BW76" s="515"/>
      <c r="BX76" s="515"/>
      <c r="BY76" s="515"/>
      <c r="BZ76" s="515"/>
      <c r="CA76" s="515"/>
      <c r="CB76" s="515"/>
      <c r="CC76" s="515"/>
      <c r="CD76" s="515"/>
      <c r="CE76" s="515"/>
      <c r="CF76" s="515"/>
      <c r="CG76" s="515"/>
      <c r="CH76" s="515"/>
      <c r="CI76" s="515"/>
      <c r="CJ76" s="515"/>
      <c r="CK76" s="515"/>
      <c r="CL76" s="515"/>
      <c r="CM76" s="515"/>
      <c r="CN76" s="515"/>
      <c r="CO76" s="515"/>
      <c r="CP76" s="515"/>
      <c r="CQ76" s="515"/>
      <c r="CR76" s="515"/>
      <c r="CS76" s="515"/>
      <c r="CT76" s="515"/>
      <c r="CU76" s="515"/>
      <c r="CV76" s="515"/>
      <c r="CW76" s="515"/>
      <c r="CX76" s="515"/>
      <c r="CY76" s="515"/>
      <c r="CZ76" s="515"/>
      <c r="DA76" s="515"/>
      <c r="DB76" s="515"/>
      <c r="DC76" s="515"/>
      <c r="DD76" s="515"/>
      <c r="DE76" s="515"/>
      <c r="DF76" s="515"/>
      <c r="DG76" s="515"/>
      <c r="DH76" s="515"/>
      <c r="DI76" s="515"/>
      <c r="DJ76" s="515"/>
      <c r="DK76" s="515"/>
      <c r="DL76" s="515"/>
      <c r="DM76" s="515"/>
      <c r="DN76" s="515"/>
      <c r="DO76" s="515"/>
      <c r="DP76" s="515"/>
      <c r="DQ76" s="515"/>
      <c r="DR76" s="515"/>
      <c r="DS76" s="515"/>
      <c r="DT76" s="515"/>
      <c r="DU76" s="515"/>
      <c r="DV76" s="515"/>
      <c r="DW76" s="515"/>
      <c r="DX76" s="515"/>
      <c r="DY76" s="515"/>
      <c r="DZ76" s="515"/>
      <c r="EA76" s="515"/>
      <c r="EB76" s="515"/>
      <c r="EC76" s="515"/>
      <c r="ED76" s="515"/>
      <c r="EE76" s="515"/>
      <c r="EF76" s="515"/>
      <c r="EG76" s="515"/>
      <c r="EH76" s="515"/>
      <c r="EI76" s="515"/>
      <c r="EJ76" s="515"/>
      <c r="EK76" s="515"/>
      <c r="EL76" s="515"/>
      <c r="EM76" s="515"/>
      <c r="EN76" s="515"/>
      <c r="EO76" s="515"/>
      <c r="EP76" s="515"/>
      <c r="EQ76" s="515"/>
      <c r="ER76" s="515"/>
      <c r="ES76" s="515"/>
      <c r="ET76" s="515"/>
      <c r="EU76" s="515"/>
      <c r="EV76" s="515"/>
      <c r="EW76" s="515"/>
      <c r="EX76" s="515"/>
      <c r="EY76" s="515"/>
      <c r="EZ76" s="515"/>
      <c r="FA76" s="515"/>
      <c r="FB76" s="515"/>
      <c r="FC76" s="515"/>
      <c r="FD76" s="515"/>
      <c r="FE76" s="515"/>
      <c r="FF76" s="515"/>
      <c r="FG76" s="515"/>
      <c r="FH76" s="515"/>
      <c r="FI76" s="515"/>
      <c r="FJ76" s="515"/>
      <c r="FK76" s="515"/>
      <c r="FL76" s="515"/>
      <c r="FM76" s="515"/>
      <c r="FN76" s="515"/>
      <c r="FO76" s="515"/>
      <c r="FP76" s="515"/>
      <c r="FQ76" s="515"/>
      <c r="FR76" s="515"/>
      <c r="FS76" s="515"/>
      <c r="FT76" s="515"/>
      <c r="FU76" s="515"/>
      <c r="FV76" s="515"/>
      <c r="FW76" s="515"/>
      <c r="FX76" s="515"/>
      <c r="FY76" s="515"/>
      <c r="FZ76" s="515"/>
      <c r="GA76" s="515"/>
      <c r="GB76" s="515"/>
      <c r="GC76" s="515"/>
    </row>
    <row r="77" spans="1:185" s="549" customFormat="1" ht="10.9" customHeight="1">
      <c r="A77" s="630"/>
      <c r="B77" s="578" t="s">
        <v>253</v>
      </c>
      <c r="C77" s="1052"/>
      <c r="D77" s="1052"/>
      <c r="E77" s="628" t="s">
        <v>141</v>
      </c>
      <c r="F77" s="604">
        <v>32500</v>
      </c>
      <c r="G77" s="1061"/>
      <c r="H77" s="576">
        <f t="shared" si="34"/>
        <v>0</v>
      </c>
      <c r="I77" s="508"/>
      <c r="J77" s="508">
        <f>(I77+H77+F77)*D77*'[3]Pagat databaze 2013-2014 (2)'!D$11/1000</f>
        <v>0</v>
      </c>
      <c r="K77" s="617"/>
      <c r="L77" s="578">
        <f>K77*D77/1000*'[3]Pagat databaze 2013-2014 (2)'!D$11</f>
        <v>0</v>
      </c>
      <c r="M77" s="578"/>
      <c r="N77" s="578">
        <f>M77*D77/1000*'[3]Pagat databaze 2013-2014 (2)'!D$11</f>
        <v>0</v>
      </c>
      <c r="O77" s="578"/>
      <c r="P77" s="579">
        <f>O77*D77/1000*'[3]Pagat databaze 2013-2014 (2)'!$D$11</f>
        <v>0</v>
      </c>
      <c r="Q77" s="564">
        <f t="shared" si="35"/>
        <v>0</v>
      </c>
      <c r="R77" s="579">
        <f>Q77*$D77/1000*'[3]Pagat databaze 2013-2014 (2)'!$D$11</f>
        <v>0</v>
      </c>
      <c r="S77" s="592">
        <f t="shared" si="36"/>
        <v>0</v>
      </c>
      <c r="T77" s="631">
        <f>S77*$D77/1000*'[3]Pagat databaze 2013-2014 (2)'!$D$11</f>
        <v>0</v>
      </c>
      <c r="U77" s="577"/>
      <c r="V77" s="579">
        <f>U77*$D77/1000*'[3]Pagat databaze 2013-2014 (2)'!$D$11</f>
        <v>0</v>
      </c>
      <c r="W77" s="579">
        <f t="shared" si="37"/>
        <v>0</v>
      </c>
      <c r="X77" s="580">
        <f t="shared" si="38"/>
        <v>0</v>
      </c>
      <c r="Y77" s="580">
        <f>X77*'[3]Pagat databaze 2013-2014 (2)'!D$10</f>
        <v>0</v>
      </c>
      <c r="Z77" s="581">
        <f>IF(D77=0,0,IF(X77/D77/'[3]Pagat databaze 2013-2014 (2)'!D$11*1000&gt;'[3]Pagat databaze 2013-2014 (2)'!D$8,'[3]Pagat databaze 2013-2014 (2)'!D$8*D77*'[3]Pagat databaze 2013-2014 (2)'!D$11/1000,X77))</f>
        <v>0</v>
      </c>
      <c r="AA77" s="568">
        <f t="shared" si="40"/>
        <v>0</v>
      </c>
      <c r="AB77" s="581">
        <f t="shared" si="39"/>
        <v>0</v>
      </c>
      <c r="AC77" s="582">
        <f t="shared" si="32"/>
        <v>0</v>
      </c>
      <c r="AD77" s="515"/>
      <c r="AE77" s="515"/>
      <c r="AF77" s="515"/>
      <c r="AG77" s="515"/>
      <c r="AH77" s="515"/>
      <c r="AI77" s="515"/>
      <c r="AJ77" s="515"/>
      <c r="AK77" s="515"/>
      <c r="AL77" s="515"/>
      <c r="AM77" s="515"/>
      <c r="AN77" s="515"/>
      <c r="AO77" s="515"/>
      <c r="AP77" s="515"/>
      <c r="AQ77" s="515"/>
      <c r="AR77" s="515"/>
      <c r="AS77" s="515"/>
      <c r="AT77" s="515"/>
      <c r="AU77" s="515"/>
      <c r="AV77" s="515"/>
      <c r="AW77" s="515"/>
      <c r="AX77" s="515"/>
      <c r="AY77" s="515"/>
      <c r="AZ77" s="515"/>
      <c r="BA77" s="515"/>
      <c r="BB77" s="515"/>
      <c r="BC77" s="515"/>
      <c r="BD77" s="515"/>
      <c r="BE77" s="515"/>
      <c r="BF77" s="515"/>
      <c r="BG77" s="515"/>
      <c r="BH77" s="515"/>
      <c r="BI77" s="515"/>
      <c r="BJ77" s="515"/>
      <c r="BK77" s="515"/>
      <c r="BL77" s="515"/>
      <c r="BM77" s="515"/>
      <c r="BN77" s="515"/>
      <c r="BO77" s="515"/>
      <c r="BP77" s="515"/>
      <c r="BQ77" s="515"/>
      <c r="BR77" s="515"/>
      <c r="BS77" s="515"/>
      <c r="BT77" s="515"/>
      <c r="BU77" s="515"/>
      <c r="BV77" s="515"/>
      <c r="BW77" s="515"/>
      <c r="BX77" s="515"/>
      <c r="BY77" s="515"/>
      <c r="BZ77" s="515"/>
      <c r="CA77" s="515"/>
      <c r="CB77" s="515"/>
      <c r="CC77" s="515"/>
      <c r="CD77" s="515"/>
      <c r="CE77" s="515"/>
      <c r="CF77" s="515"/>
      <c r="CG77" s="515"/>
      <c r="CH77" s="515"/>
      <c r="CI77" s="515"/>
      <c r="CJ77" s="515"/>
      <c r="CK77" s="515"/>
      <c r="CL77" s="515"/>
      <c r="CM77" s="515"/>
      <c r="CN77" s="515"/>
      <c r="CO77" s="515"/>
      <c r="CP77" s="515"/>
      <c r="CQ77" s="515"/>
      <c r="CR77" s="515"/>
      <c r="CS77" s="515"/>
      <c r="CT77" s="515"/>
      <c r="CU77" s="515"/>
      <c r="CV77" s="515"/>
      <c r="CW77" s="515"/>
      <c r="CX77" s="515"/>
      <c r="CY77" s="515"/>
      <c r="CZ77" s="515"/>
      <c r="DA77" s="515"/>
      <c r="DB77" s="515"/>
      <c r="DC77" s="515"/>
      <c r="DD77" s="515"/>
      <c r="DE77" s="515"/>
      <c r="DF77" s="515"/>
      <c r="DG77" s="515"/>
      <c r="DH77" s="515"/>
      <c r="DI77" s="515"/>
      <c r="DJ77" s="515"/>
      <c r="DK77" s="515"/>
      <c r="DL77" s="515"/>
      <c r="DM77" s="515"/>
      <c r="DN77" s="515"/>
      <c r="DO77" s="515"/>
      <c r="DP77" s="515"/>
      <c r="DQ77" s="515"/>
      <c r="DR77" s="515"/>
      <c r="DS77" s="515"/>
      <c r="DT77" s="515"/>
      <c r="DU77" s="515"/>
      <c r="DV77" s="515"/>
      <c r="DW77" s="515"/>
      <c r="DX77" s="515"/>
      <c r="DY77" s="515"/>
      <c r="DZ77" s="515"/>
      <c r="EA77" s="515"/>
      <c r="EB77" s="515"/>
      <c r="EC77" s="515"/>
      <c r="ED77" s="515"/>
      <c r="EE77" s="515"/>
      <c r="EF77" s="515"/>
      <c r="EG77" s="515"/>
      <c r="EH77" s="515"/>
      <c r="EI77" s="515"/>
      <c r="EJ77" s="515"/>
      <c r="EK77" s="515"/>
      <c r="EL77" s="515"/>
      <c r="EM77" s="515"/>
      <c r="EN77" s="515"/>
      <c r="EO77" s="515"/>
      <c r="EP77" s="515"/>
      <c r="EQ77" s="515"/>
      <c r="ER77" s="515"/>
      <c r="ES77" s="515"/>
      <c r="ET77" s="515"/>
      <c r="EU77" s="515"/>
      <c r="EV77" s="515"/>
      <c r="EW77" s="515"/>
      <c r="EX77" s="515"/>
      <c r="EY77" s="515"/>
      <c r="EZ77" s="515"/>
      <c r="FA77" s="515"/>
      <c r="FB77" s="515"/>
      <c r="FC77" s="515"/>
      <c r="FD77" s="515"/>
      <c r="FE77" s="515"/>
      <c r="FF77" s="515"/>
      <c r="FG77" s="515"/>
      <c r="FH77" s="515"/>
      <c r="FI77" s="515"/>
      <c r="FJ77" s="515"/>
      <c r="FK77" s="515"/>
      <c r="FL77" s="515"/>
      <c r="FM77" s="515"/>
      <c r="FN77" s="515"/>
      <c r="FO77" s="515"/>
      <c r="FP77" s="515"/>
      <c r="FQ77" s="515"/>
      <c r="FR77" s="515"/>
      <c r="FS77" s="515"/>
      <c r="FT77" s="515"/>
      <c r="FU77" s="515"/>
      <c r="FV77" s="515"/>
      <c r="FW77" s="515"/>
      <c r="FX77" s="515"/>
      <c r="FY77" s="515"/>
      <c r="FZ77" s="515"/>
      <c r="GA77" s="515"/>
      <c r="GB77" s="515"/>
      <c r="GC77" s="515"/>
    </row>
    <row r="78" spans="1:185" s="549" customFormat="1" ht="10.9" customHeight="1">
      <c r="A78" s="630"/>
      <c r="B78" s="571" t="s">
        <v>251</v>
      </c>
      <c r="C78" s="1052">
        <v>5</v>
      </c>
      <c r="D78" s="1052">
        <v>5</v>
      </c>
      <c r="E78" s="628" t="s">
        <v>387</v>
      </c>
      <c r="F78" s="604">
        <v>33400</v>
      </c>
      <c r="G78" s="1061">
        <v>23</v>
      </c>
      <c r="H78" s="576">
        <f t="shared" si="34"/>
        <v>7682</v>
      </c>
      <c r="I78" s="508"/>
      <c r="J78" s="508">
        <f>(I78+H78+F78)*D78*'[3]Pagat databaze 2013-2014 (2)'!D$11/1000</f>
        <v>2464.92</v>
      </c>
      <c r="K78" s="613">
        <v>0</v>
      </c>
      <c r="L78" s="578">
        <f>K78*D78/1000*'[3]Pagat databaze 2013-2014 (2)'!D$11</f>
        <v>0</v>
      </c>
      <c r="M78" s="578"/>
      <c r="N78" s="578">
        <f>M78*D78/1000*'[3]Pagat databaze 2013-2014 (2)'!D$11</f>
        <v>0</v>
      </c>
      <c r="O78" s="578"/>
      <c r="P78" s="579">
        <f>O78*D78/1000*'[3]Pagat databaze 2013-2014 (2)'!$D$11</f>
        <v>0</v>
      </c>
      <c r="Q78" s="564">
        <f t="shared" si="35"/>
        <v>590.25862068965512</v>
      </c>
      <c r="R78" s="579">
        <f>Q78*$D78/1000*'[3]Pagat databaze 2013-2014 (2)'!$D$11</f>
        <v>35.415517241379305</v>
      </c>
      <c r="S78" s="592">
        <f t="shared" si="36"/>
        <v>0</v>
      </c>
      <c r="T78" s="631">
        <f>S78*$D78/1000*'[3]Pagat databaze 2013-2014 (2)'!$D$11</f>
        <v>0</v>
      </c>
      <c r="U78" s="577"/>
      <c r="V78" s="579">
        <f>U78*$D78/1000*'[3]Pagat databaze 2013-2014 (2)'!$D$11</f>
        <v>0</v>
      </c>
      <c r="W78" s="579">
        <f t="shared" si="37"/>
        <v>35.415517241379305</v>
      </c>
      <c r="X78" s="580">
        <f t="shared" si="38"/>
        <v>2500.3355172413794</v>
      </c>
      <c r="Y78" s="580">
        <f>X78*'[3]Pagat databaze 2013-2014 (2)'!D$10</f>
        <v>125.01677586206898</v>
      </c>
      <c r="Z78" s="581">
        <f>IF(D78=0,0,IF(X78/D78/'[3]Pagat databaze 2013-2014 (2)'!D$11*1000&gt;'[3]Pagat databaze 2013-2014 (2)'!D$8,'[3]Pagat databaze 2013-2014 (2)'!D$8*D78*'[3]Pagat databaze 2013-2014 (2)'!D$11/1000,X78))</f>
        <v>2500.3355172413794</v>
      </c>
      <c r="AA78" s="568">
        <f t="shared" si="40"/>
        <v>417.5560313793103</v>
      </c>
      <c r="AB78" s="581">
        <f t="shared" si="39"/>
        <v>3042.9083244827589</v>
      </c>
      <c r="AC78" s="582">
        <f t="shared" si="32"/>
        <v>41672.258620689652</v>
      </c>
      <c r="AD78" s="515"/>
      <c r="AE78" s="515"/>
      <c r="AF78" s="515"/>
      <c r="AG78" s="515"/>
      <c r="AH78" s="515"/>
      <c r="AI78" s="515"/>
      <c r="AJ78" s="515"/>
      <c r="AK78" s="515"/>
      <c r="AL78" s="515"/>
      <c r="AM78" s="515"/>
      <c r="AN78" s="515"/>
      <c r="AO78" s="515"/>
      <c r="AP78" s="515"/>
      <c r="AQ78" s="515"/>
      <c r="AR78" s="515"/>
      <c r="AS78" s="515"/>
      <c r="AT78" s="515"/>
      <c r="AU78" s="515"/>
      <c r="AV78" s="515"/>
      <c r="AW78" s="515"/>
      <c r="AX78" s="515"/>
      <c r="AY78" s="515"/>
      <c r="AZ78" s="515"/>
      <c r="BA78" s="515"/>
      <c r="BB78" s="515"/>
      <c r="BC78" s="515"/>
      <c r="BD78" s="515"/>
      <c r="BE78" s="515"/>
      <c r="BF78" s="515"/>
      <c r="BG78" s="515"/>
      <c r="BH78" s="515"/>
      <c r="BI78" s="515"/>
      <c r="BJ78" s="515"/>
      <c r="BK78" s="515"/>
      <c r="BL78" s="515"/>
      <c r="BM78" s="515"/>
      <c r="BN78" s="515"/>
      <c r="BO78" s="515"/>
      <c r="BP78" s="515"/>
      <c r="BQ78" s="515"/>
      <c r="BR78" s="515"/>
      <c r="BS78" s="515"/>
      <c r="BT78" s="515"/>
      <c r="BU78" s="515"/>
      <c r="BV78" s="515"/>
      <c r="BW78" s="515"/>
      <c r="BX78" s="515"/>
      <c r="BY78" s="515"/>
      <c r="BZ78" s="515"/>
      <c r="CA78" s="515"/>
      <c r="CB78" s="515"/>
      <c r="CC78" s="515"/>
      <c r="CD78" s="515"/>
      <c r="CE78" s="515"/>
      <c r="CF78" s="515"/>
      <c r="CG78" s="515"/>
      <c r="CH78" s="515"/>
      <c r="CI78" s="515"/>
      <c r="CJ78" s="515"/>
      <c r="CK78" s="515"/>
      <c r="CL78" s="515"/>
      <c r="CM78" s="515"/>
      <c r="CN78" s="515"/>
      <c r="CO78" s="515"/>
      <c r="CP78" s="515"/>
      <c r="CQ78" s="515"/>
      <c r="CR78" s="515"/>
      <c r="CS78" s="515"/>
      <c r="CT78" s="515"/>
      <c r="CU78" s="515"/>
      <c r="CV78" s="515"/>
      <c r="CW78" s="515"/>
      <c r="CX78" s="515"/>
      <c r="CY78" s="515"/>
      <c r="CZ78" s="515"/>
      <c r="DA78" s="515"/>
      <c r="DB78" s="515"/>
      <c r="DC78" s="515"/>
      <c r="DD78" s="515"/>
      <c r="DE78" s="515"/>
      <c r="DF78" s="515"/>
      <c r="DG78" s="515"/>
      <c r="DH78" s="515"/>
      <c r="DI78" s="515"/>
      <c r="DJ78" s="515"/>
      <c r="DK78" s="515"/>
      <c r="DL78" s="515"/>
      <c r="DM78" s="515"/>
      <c r="DN78" s="515"/>
      <c r="DO78" s="515"/>
      <c r="DP78" s="515"/>
      <c r="DQ78" s="515"/>
      <c r="DR78" s="515"/>
      <c r="DS78" s="515"/>
      <c r="DT78" s="515"/>
      <c r="DU78" s="515"/>
      <c r="DV78" s="515"/>
      <c r="DW78" s="515"/>
      <c r="DX78" s="515"/>
      <c r="DY78" s="515"/>
      <c r="DZ78" s="515"/>
      <c r="EA78" s="515"/>
      <c r="EB78" s="515"/>
      <c r="EC78" s="515"/>
      <c r="ED78" s="515"/>
      <c r="EE78" s="515"/>
      <c r="EF78" s="515"/>
      <c r="EG78" s="515"/>
      <c r="EH78" s="515"/>
      <c r="EI78" s="515"/>
      <c r="EJ78" s="515"/>
      <c r="EK78" s="515"/>
      <c r="EL78" s="515"/>
      <c r="EM78" s="515"/>
      <c r="EN78" s="515"/>
      <c r="EO78" s="515"/>
      <c r="EP78" s="515"/>
      <c r="EQ78" s="515"/>
      <c r="ER78" s="515"/>
      <c r="ES78" s="515"/>
      <c r="ET78" s="515"/>
      <c r="EU78" s="515"/>
      <c r="EV78" s="515"/>
      <c r="EW78" s="515"/>
      <c r="EX78" s="515"/>
      <c r="EY78" s="515"/>
      <c r="EZ78" s="515"/>
      <c r="FA78" s="515"/>
      <c r="FB78" s="515"/>
      <c r="FC78" s="515"/>
      <c r="FD78" s="515"/>
      <c r="FE78" s="515"/>
      <c r="FF78" s="515"/>
      <c r="FG78" s="515"/>
      <c r="FH78" s="515"/>
      <c r="FI78" s="515"/>
      <c r="FJ78" s="515"/>
      <c r="FK78" s="515"/>
      <c r="FL78" s="515"/>
      <c r="FM78" s="515"/>
      <c r="FN78" s="515"/>
      <c r="FO78" s="515"/>
      <c r="FP78" s="515"/>
      <c r="FQ78" s="515"/>
      <c r="FR78" s="515"/>
      <c r="FS78" s="515"/>
      <c r="FT78" s="515"/>
      <c r="FU78" s="515"/>
      <c r="FV78" s="515"/>
      <c r="FW78" s="515"/>
      <c r="FX78" s="515"/>
      <c r="FY78" s="515"/>
      <c r="FZ78" s="515"/>
      <c r="GA78" s="515"/>
      <c r="GB78" s="515"/>
      <c r="GC78" s="515"/>
    </row>
    <row r="79" spans="1:185" s="549" customFormat="1" ht="10.9" customHeight="1">
      <c r="A79" s="630"/>
      <c r="B79" s="578" t="s">
        <v>254</v>
      </c>
      <c r="C79" s="1052"/>
      <c r="D79" s="1052"/>
      <c r="E79" s="628" t="s">
        <v>389</v>
      </c>
      <c r="F79" s="604">
        <v>34100</v>
      </c>
      <c r="G79" s="1061"/>
      <c r="H79" s="576">
        <f t="shared" si="34"/>
        <v>0</v>
      </c>
      <c r="I79" s="508"/>
      <c r="J79" s="508">
        <f>(I79+H79+F79)*D79*'[3]Pagat databaze 2013-2014 (2)'!D$11/1000</f>
        <v>0</v>
      </c>
      <c r="K79" s="617"/>
      <c r="L79" s="578">
        <f>K79*D79/1000*'[3]Pagat databaze 2013-2014 (2)'!D$11</f>
        <v>0</v>
      </c>
      <c r="M79" s="578"/>
      <c r="N79" s="578">
        <f>M79*D79/1000*'[3]Pagat databaze 2013-2014 (2)'!D$11</f>
        <v>0</v>
      </c>
      <c r="O79" s="578"/>
      <c r="P79" s="579">
        <f>O79*D79/1000*'[3]Pagat databaze 2013-2014 (2)'!$D$11</f>
        <v>0</v>
      </c>
      <c r="Q79" s="564">
        <f t="shared" si="35"/>
        <v>0</v>
      </c>
      <c r="R79" s="579">
        <f>Q79*$D79/1000*'[3]Pagat databaze 2013-2014 (2)'!$D$11</f>
        <v>0</v>
      </c>
      <c r="S79" s="592">
        <f t="shared" si="36"/>
        <v>0</v>
      </c>
      <c r="T79" s="631">
        <f>S79*$D79/1000*'[3]Pagat databaze 2013-2014 (2)'!$D$11</f>
        <v>0</v>
      </c>
      <c r="U79" s="577"/>
      <c r="V79" s="579">
        <f>U79*$D79/1000*'[3]Pagat databaze 2013-2014 (2)'!$D$11</f>
        <v>0</v>
      </c>
      <c r="W79" s="579">
        <f t="shared" si="37"/>
        <v>0</v>
      </c>
      <c r="X79" s="580">
        <f t="shared" si="38"/>
        <v>0</v>
      </c>
      <c r="Y79" s="580">
        <f>X79*'[3]Pagat databaze 2013-2014 (2)'!D$10</f>
        <v>0</v>
      </c>
      <c r="Z79" s="581">
        <f>IF(D79=0,0,IF(X79/D79/'[3]Pagat databaze 2013-2014 (2)'!D$11*1000&gt;'[3]Pagat databaze 2013-2014 (2)'!D$8,'[3]Pagat databaze 2013-2014 (2)'!D$8*D79*'[3]Pagat databaze 2013-2014 (2)'!D$11/1000,X79))</f>
        <v>0</v>
      </c>
      <c r="AA79" s="568">
        <f t="shared" si="40"/>
        <v>0</v>
      </c>
      <c r="AB79" s="581">
        <f t="shared" si="39"/>
        <v>0</v>
      </c>
      <c r="AC79" s="582">
        <f t="shared" si="32"/>
        <v>0</v>
      </c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5"/>
      <c r="BF79" s="515"/>
      <c r="BG79" s="515"/>
      <c r="BH79" s="515"/>
      <c r="BI79" s="515"/>
      <c r="BJ79" s="515"/>
      <c r="BK79" s="515"/>
      <c r="BL79" s="515"/>
      <c r="BM79" s="515"/>
      <c r="BN79" s="515"/>
      <c r="BO79" s="515"/>
      <c r="BP79" s="515"/>
      <c r="BQ79" s="515"/>
      <c r="BR79" s="515"/>
      <c r="BS79" s="515"/>
      <c r="BT79" s="515"/>
      <c r="BU79" s="515"/>
      <c r="BV79" s="515"/>
      <c r="BW79" s="515"/>
      <c r="BX79" s="515"/>
      <c r="BY79" s="515"/>
      <c r="BZ79" s="515"/>
      <c r="CA79" s="515"/>
      <c r="CB79" s="515"/>
      <c r="CC79" s="515"/>
      <c r="CD79" s="515"/>
      <c r="CE79" s="515"/>
      <c r="CF79" s="515"/>
      <c r="CG79" s="515"/>
      <c r="CH79" s="515"/>
      <c r="CI79" s="515"/>
      <c r="CJ79" s="515"/>
      <c r="CK79" s="515"/>
      <c r="CL79" s="515"/>
      <c r="CM79" s="515"/>
      <c r="CN79" s="515"/>
      <c r="CO79" s="515"/>
      <c r="CP79" s="515"/>
      <c r="CQ79" s="515"/>
      <c r="CR79" s="515"/>
      <c r="CS79" s="515"/>
      <c r="CT79" s="515"/>
      <c r="CU79" s="515"/>
      <c r="CV79" s="515"/>
      <c r="CW79" s="515"/>
      <c r="CX79" s="515"/>
      <c r="CY79" s="515"/>
      <c r="CZ79" s="515"/>
      <c r="DA79" s="515"/>
      <c r="DB79" s="515"/>
      <c r="DC79" s="515"/>
      <c r="DD79" s="515"/>
      <c r="DE79" s="515"/>
      <c r="DF79" s="515"/>
      <c r="DG79" s="515"/>
      <c r="DH79" s="515"/>
      <c r="DI79" s="515"/>
      <c r="DJ79" s="515"/>
      <c r="DK79" s="515"/>
      <c r="DL79" s="515"/>
      <c r="DM79" s="515"/>
      <c r="DN79" s="515"/>
      <c r="DO79" s="515"/>
      <c r="DP79" s="515"/>
      <c r="DQ79" s="515"/>
      <c r="DR79" s="515"/>
      <c r="DS79" s="515"/>
      <c r="DT79" s="515"/>
      <c r="DU79" s="515"/>
      <c r="DV79" s="515"/>
      <c r="DW79" s="515"/>
      <c r="DX79" s="515"/>
      <c r="DY79" s="515"/>
      <c r="DZ79" s="515"/>
      <c r="EA79" s="515"/>
      <c r="EB79" s="515"/>
      <c r="EC79" s="515"/>
      <c r="ED79" s="515"/>
      <c r="EE79" s="515"/>
      <c r="EF79" s="515"/>
      <c r="EG79" s="515"/>
      <c r="EH79" s="515"/>
      <c r="EI79" s="515"/>
      <c r="EJ79" s="515"/>
      <c r="EK79" s="515"/>
      <c r="EL79" s="515"/>
      <c r="EM79" s="515"/>
      <c r="EN79" s="515"/>
      <c r="EO79" s="515"/>
      <c r="EP79" s="515"/>
      <c r="EQ79" s="515"/>
      <c r="ER79" s="515"/>
      <c r="ES79" s="515"/>
      <c r="ET79" s="515"/>
      <c r="EU79" s="515"/>
      <c r="EV79" s="515"/>
      <c r="EW79" s="515"/>
      <c r="EX79" s="515"/>
      <c r="EY79" s="515"/>
      <c r="EZ79" s="515"/>
      <c r="FA79" s="515"/>
      <c r="FB79" s="515"/>
      <c r="FC79" s="515"/>
      <c r="FD79" s="515"/>
      <c r="FE79" s="515"/>
      <c r="FF79" s="515"/>
      <c r="FG79" s="515"/>
      <c r="FH79" s="515"/>
      <c r="FI79" s="515"/>
      <c r="FJ79" s="515"/>
      <c r="FK79" s="515"/>
      <c r="FL79" s="515"/>
      <c r="FM79" s="515"/>
      <c r="FN79" s="515"/>
      <c r="FO79" s="515"/>
      <c r="FP79" s="515"/>
      <c r="FQ79" s="515"/>
      <c r="FR79" s="515"/>
      <c r="FS79" s="515"/>
      <c r="FT79" s="515"/>
      <c r="FU79" s="515"/>
      <c r="FV79" s="515"/>
      <c r="FW79" s="515"/>
      <c r="FX79" s="515"/>
      <c r="FY79" s="515"/>
      <c r="FZ79" s="515"/>
      <c r="GA79" s="515"/>
      <c r="GB79" s="515"/>
      <c r="GC79" s="515"/>
    </row>
    <row r="80" spans="1:185" s="549" customFormat="1" ht="10.9" customHeight="1">
      <c r="A80" s="630"/>
      <c r="B80" s="578" t="s">
        <v>255</v>
      </c>
      <c r="C80" s="1052">
        <v>1</v>
      </c>
      <c r="D80" s="1052">
        <v>1</v>
      </c>
      <c r="E80" s="628" t="s">
        <v>391</v>
      </c>
      <c r="F80" s="604">
        <v>35250</v>
      </c>
      <c r="G80" s="1061">
        <v>20</v>
      </c>
      <c r="H80" s="576">
        <f t="shared" si="34"/>
        <v>7050</v>
      </c>
      <c r="I80" s="508"/>
      <c r="J80" s="508">
        <f>(I80+H80+F80)*D80*'[3]Pagat databaze 2013-2014 (2)'!D$11/1000</f>
        <v>507.6</v>
      </c>
      <c r="K80" s="617"/>
      <c r="L80" s="578">
        <f>K80*D80/1000*'[3]Pagat databaze 2013-2014 (2)'!D$11</f>
        <v>0</v>
      </c>
      <c r="M80" s="578"/>
      <c r="N80" s="578">
        <f>M80*D80/1000*'[3]Pagat databaze 2013-2014 (2)'!D$11</f>
        <v>0</v>
      </c>
      <c r="O80" s="578"/>
      <c r="P80" s="579">
        <f>O80*D80/1000*'[3]Pagat databaze 2013-2014 (2)'!$D$11</f>
        <v>0</v>
      </c>
      <c r="Q80" s="564">
        <f t="shared" si="35"/>
        <v>607.75862068965512</v>
      </c>
      <c r="R80" s="579">
        <f>Q80*$D80/1000*'[3]Pagat databaze 2013-2014 (2)'!$D$11</f>
        <v>7.2931034482758612</v>
      </c>
      <c r="S80" s="592">
        <f t="shared" si="36"/>
        <v>0</v>
      </c>
      <c r="T80" s="579">
        <f>S80*$D80/1000*'[3]Pagat databaze 2013-2014 (2)'!$D$11</f>
        <v>0</v>
      </c>
      <c r="U80" s="577"/>
      <c r="V80" s="579">
        <f>U80*$D80/1000*'[3]Pagat databaze 2013-2014 (2)'!$D$11</f>
        <v>0</v>
      </c>
      <c r="W80" s="579">
        <f t="shared" si="37"/>
        <v>7.2931034482758612</v>
      </c>
      <c r="X80" s="580">
        <f t="shared" si="38"/>
        <v>514.89310344827584</v>
      </c>
      <c r="Y80" s="580">
        <f>X80*'[3]Pagat databaze 2013-2014 (2)'!D$10</f>
        <v>25.744655172413793</v>
      </c>
      <c r="Z80" s="581">
        <f>IF(D80=0,0,IF(X80/D80/'[3]Pagat databaze 2013-2014 (2)'!D$11*1000&gt;'[3]Pagat databaze 2013-2014 (2)'!D$8,'[3]Pagat databaze 2013-2014 (2)'!D$8*D80*'[3]Pagat databaze 2013-2014 (2)'!D$11/1000,X80))</f>
        <v>514.89310344827584</v>
      </c>
      <c r="AA80" s="568">
        <f t="shared" si="40"/>
        <v>85.987148275862054</v>
      </c>
      <c r="AB80" s="581">
        <f t="shared" si="39"/>
        <v>626.62490689655169</v>
      </c>
      <c r="AC80" s="582">
        <f t="shared" si="32"/>
        <v>42907.758620689652</v>
      </c>
      <c r="AD80" s="515"/>
      <c r="AE80" s="515"/>
      <c r="AF80" s="515"/>
      <c r="AG80" s="515"/>
      <c r="AH80" s="515"/>
      <c r="AI80" s="515"/>
      <c r="AJ80" s="515"/>
      <c r="AK80" s="515"/>
      <c r="AL80" s="515"/>
      <c r="AM80" s="515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5"/>
      <c r="BF80" s="515"/>
      <c r="BG80" s="515"/>
      <c r="BH80" s="515"/>
      <c r="BI80" s="515"/>
      <c r="BJ80" s="515"/>
      <c r="BK80" s="515"/>
      <c r="BL80" s="515"/>
      <c r="BM80" s="515"/>
      <c r="BN80" s="515"/>
      <c r="BO80" s="515"/>
      <c r="BP80" s="515"/>
      <c r="BQ80" s="515"/>
      <c r="BR80" s="515"/>
      <c r="BS80" s="515"/>
      <c r="BT80" s="515"/>
      <c r="BU80" s="515"/>
      <c r="BV80" s="515"/>
      <c r="BW80" s="515"/>
      <c r="BX80" s="515"/>
      <c r="BY80" s="515"/>
      <c r="BZ80" s="515"/>
      <c r="CA80" s="515"/>
      <c r="CB80" s="515"/>
      <c r="CC80" s="515"/>
      <c r="CD80" s="515"/>
      <c r="CE80" s="515"/>
      <c r="CF80" s="515"/>
      <c r="CG80" s="515"/>
      <c r="CH80" s="515"/>
      <c r="CI80" s="515"/>
      <c r="CJ80" s="515"/>
      <c r="CK80" s="515"/>
      <c r="CL80" s="515"/>
      <c r="CM80" s="515"/>
      <c r="CN80" s="515"/>
      <c r="CO80" s="515"/>
      <c r="CP80" s="515"/>
      <c r="CQ80" s="515"/>
      <c r="CR80" s="515"/>
      <c r="CS80" s="515"/>
      <c r="CT80" s="515"/>
      <c r="CU80" s="515"/>
      <c r="CV80" s="515"/>
      <c r="CW80" s="515"/>
      <c r="CX80" s="515"/>
      <c r="CY80" s="515"/>
      <c r="CZ80" s="515"/>
      <c r="DA80" s="515"/>
      <c r="DB80" s="515"/>
      <c r="DC80" s="515"/>
      <c r="DD80" s="515"/>
      <c r="DE80" s="515"/>
      <c r="DF80" s="515"/>
      <c r="DG80" s="515"/>
      <c r="DH80" s="515"/>
      <c r="DI80" s="515"/>
      <c r="DJ80" s="515"/>
      <c r="DK80" s="515"/>
      <c r="DL80" s="515"/>
      <c r="DM80" s="515"/>
      <c r="DN80" s="515"/>
      <c r="DO80" s="515"/>
      <c r="DP80" s="515"/>
      <c r="DQ80" s="515"/>
      <c r="DR80" s="515"/>
      <c r="DS80" s="515"/>
      <c r="DT80" s="515"/>
      <c r="DU80" s="515"/>
      <c r="DV80" s="515"/>
      <c r="DW80" s="515"/>
      <c r="DX80" s="515"/>
      <c r="DY80" s="515"/>
      <c r="DZ80" s="515"/>
      <c r="EA80" s="515"/>
      <c r="EB80" s="515"/>
      <c r="EC80" s="515"/>
      <c r="ED80" s="515"/>
      <c r="EE80" s="515"/>
      <c r="EF80" s="515"/>
      <c r="EG80" s="515"/>
      <c r="EH80" s="515"/>
      <c r="EI80" s="515"/>
      <c r="EJ80" s="515"/>
      <c r="EK80" s="515"/>
      <c r="EL80" s="515"/>
      <c r="EM80" s="515"/>
      <c r="EN80" s="515"/>
      <c r="EO80" s="515"/>
      <c r="EP80" s="515"/>
      <c r="EQ80" s="515"/>
      <c r="ER80" s="515"/>
      <c r="ES80" s="515"/>
      <c r="ET80" s="515"/>
      <c r="EU80" s="515"/>
      <c r="EV80" s="515"/>
      <c r="EW80" s="515"/>
      <c r="EX80" s="515"/>
      <c r="EY80" s="515"/>
      <c r="EZ80" s="515"/>
      <c r="FA80" s="515"/>
      <c r="FB80" s="515"/>
      <c r="FC80" s="515"/>
      <c r="FD80" s="515"/>
      <c r="FE80" s="515"/>
      <c r="FF80" s="515"/>
      <c r="FG80" s="515"/>
      <c r="FH80" s="515"/>
      <c r="FI80" s="515"/>
      <c r="FJ80" s="515"/>
      <c r="FK80" s="515"/>
      <c r="FL80" s="515"/>
      <c r="FM80" s="515"/>
      <c r="FN80" s="515"/>
      <c r="FO80" s="515"/>
      <c r="FP80" s="515"/>
      <c r="FQ80" s="515"/>
      <c r="FR80" s="515"/>
      <c r="FS80" s="515"/>
      <c r="FT80" s="515"/>
      <c r="FU80" s="515"/>
      <c r="FV80" s="515"/>
      <c r="FW80" s="515"/>
      <c r="FX80" s="515"/>
      <c r="FY80" s="515"/>
      <c r="FZ80" s="515"/>
      <c r="GA80" s="515"/>
      <c r="GB80" s="515"/>
      <c r="GC80" s="515"/>
    </row>
    <row r="81" spans="1:185" s="549" customFormat="1" ht="10.9" customHeight="1">
      <c r="A81" s="630"/>
      <c r="B81" s="578" t="s">
        <v>256</v>
      </c>
      <c r="C81" s="1052"/>
      <c r="D81" s="1052"/>
      <c r="E81" s="628" t="s">
        <v>393</v>
      </c>
      <c r="F81" s="604">
        <v>36300</v>
      </c>
      <c r="G81" s="1061"/>
      <c r="H81" s="576">
        <f t="shared" si="34"/>
        <v>0</v>
      </c>
      <c r="I81" s="508"/>
      <c r="J81" s="508">
        <f>(I81+H81+F81)*D81*'[3]Pagat databaze 2013-2014 (2)'!D$11/1000</f>
        <v>0</v>
      </c>
      <c r="K81" s="617"/>
      <c r="L81" s="578">
        <f>K81*D81/1000*'[3]Pagat databaze 2013-2014 (2)'!D$11</f>
        <v>0</v>
      </c>
      <c r="M81" s="578"/>
      <c r="N81" s="578">
        <f>M81*D81/1000*'[3]Pagat databaze 2013-2014 (2)'!D$11</f>
        <v>0</v>
      </c>
      <c r="O81" s="578"/>
      <c r="P81" s="579">
        <f>O81*D81/1000*'[3]Pagat databaze 2013-2014 (2)'!$D$11</f>
        <v>0</v>
      </c>
      <c r="Q81" s="564">
        <f t="shared" si="35"/>
        <v>0</v>
      </c>
      <c r="R81" s="579">
        <f>Q81*$D81/1000*'[3]Pagat databaze 2013-2014 (2)'!$D$11</f>
        <v>0</v>
      </c>
      <c r="S81" s="592">
        <f t="shared" si="36"/>
        <v>0</v>
      </c>
      <c r="T81" s="579">
        <f>S81*$D81/1000*'[3]Pagat databaze 2013-2014 (2)'!$D$11</f>
        <v>0</v>
      </c>
      <c r="U81" s="577"/>
      <c r="V81" s="579">
        <f>U81*$D81/1000*'[3]Pagat databaze 2013-2014 (2)'!$D$11</f>
        <v>0</v>
      </c>
      <c r="W81" s="579">
        <f t="shared" si="37"/>
        <v>0</v>
      </c>
      <c r="X81" s="580">
        <f t="shared" si="38"/>
        <v>0</v>
      </c>
      <c r="Y81" s="580">
        <f>X81*'[3]Pagat databaze 2013-2014 (2)'!D$10</f>
        <v>0</v>
      </c>
      <c r="Z81" s="581">
        <f>IF(D81=0,0,IF(X81/D81/'[3]Pagat databaze 2013-2014 (2)'!D$11*1000&gt;'[3]Pagat databaze 2013-2014 (2)'!D$8,'[3]Pagat databaze 2013-2014 (2)'!D$8*D81*'[3]Pagat databaze 2013-2014 (2)'!D$11/1000,X81))</f>
        <v>0</v>
      </c>
      <c r="AA81" s="568">
        <f t="shared" si="40"/>
        <v>0</v>
      </c>
      <c r="AB81" s="581">
        <f t="shared" si="39"/>
        <v>0</v>
      </c>
      <c r="AC81" s="582">
        <f t="shared" si="32"/>
        <v>0</v>
      </c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/>
      <c r="BE81" s="515"/>
      <c r="BF81" s="515"/>
      <c r="BG81" s="515"/>
      <c r="BH81" s="515"/>
      <c r="BI81" s="515"/>
      <c r="BJ81" s="515"/>
      <c r="BK81" s="515"/>
      <c r="BL81" s="515"/>
      <c r="BM81" s="515"/>
      <c r="BN81" s="515"/>
      <c r="BO81" s="515"/>
      <c r="BP81" s="515"/>
      <c r="BQ81" s="515"/>
      <c r="BR81" s="515"/>
      <c r="BS81" s="515"/>
      <c r="BT81" s="515"/>
      <c r="BU81" s="515"/>
      <c r="BV81" s="515"/>
      <c r="BW81" s="515"/>
      <c r="BX81" s="515"/>
      <c r="BY81" s="515"/>
      <c r="BZ81" s="515"/>
      <c r="CA81" s="515"/>
      <c r="CB81" s="515"/>
      <c r="CC81" s="515"/>
      <c r="CD81" s="515"/>
      <c r="CE81" s="515"/>
      <c r="CF81" s="515"/>
      <c r="CG81" s="515"/>
      <c r="CH81" s="515"/>
      <c r="CI81" s="515"/>
      <c r="CJ81" s="515"/>
      <c r="CK81" s="515"/>
      <c r="CL81" s="515"/>
      <c r="CM81" s="515"/>
      <c r="CN81" s="515"/>
      <c r="CO81" s="515"/>
      <c r="CP81" s="515"/>
      <c r="CQ81" s="515"/>
      <c r="CR81" s="515"/>
      <c r="CS81" s="515"/>
      <c r="CT81" s="515"/>
      <c r="CU81" s="515"/>
      <c r="CV81" s="515"/>
      <c r="CW81" s="515"/>
      <c r="CX81" s="515"/>
      <c r="CY81" s="515"/>
      <c r="CZ81" s="515"/>
      <c r="DA81" s="515"/>
      <c r="DB81" s="515"/>
      <c r="DC81" s="515"/>
      <c r="DD81" s="515"/>
      <c r="DE81" s="515"/>
      <c r="DF81" s="515"/>
      <c r="DG81" s="515"/>
      <c r="DH81" s="515"/>
      <c r="DI81" s="515"/>
      <c r="DJ81" s="515"/>
      <c r="DK81" s="515"/>
      <c r="DL81" s="515"/>
      <c r="DM81" s="515"/>
      <c r="DN81" s="515"/>
      <c r="DO81" s="515"/>
      <c r="DP81" s="515"/>
      <c r="DQ81" s="515"/>
      <c r="DR81" s="515"/>
      <c r="DS81" s="515"/>
      <c r="DT81" s="515"/>
      <c r="DU81" s="515"/>
      <c r="DV81" s="515"/>
      <c r="DW81" s="515"/>
      <c r="DX81" s="515"/>
      <c r="DY81" s="515"/>
      <c r="DZ81" s="515"/>
      <c r="EA81" s="515"/>
      <c r="EB81" s="515"/>
      <c r="EC81" s="515"/>
      <c r="ED81" s="515"/>
      <c r="EE81" s="515"/>
      <c r="EF81" s="515"/>
      <c r="EG81" s="515"/>
      <c r="EH81" s="515"/>
      <c r="EI81" s="515"/>
      <c r="EJ81" s="515"/>
      <c r="EK81" s="515"/>
      <c r="EL81" s="515"/>
      <c r="EM81" s="515"/>
      <c r="EN81" s="515"/>
      <c r="EO81" s="515"/>
      <c r="EP81" s="515"/>
      <c r="EQ81" s="515"/>
      <c r="ER81" s="515"/>
      <c r="ES81" s="515"/>
      <c r="ET81" s="515"/>
      <c r="EU81" s="515"/>
      <c r="EV81" s="515"/>
      <c r="EW81" s="515"/>
      <c r="EX81" s="515"/>
      <c r="EY81" s="515"/>
      <c r="EZ81" s="515"/>
      <c r="FA81" s="515"/>
      <c r="FB81" s="515"/>
      <c r="FC81" s="515"/>
      <c r="FD81" s="515"/>
      <c r="FE81" s="515"/>
      <c r="FF81" s="515"/>
      <c r="FG81" s="515"/>
      <c r="FH81" s="515"/>
      <c r="FI81" s="515"/>
      <c r="FJ81" s="515"/>
      <c r="FK81" s="515"/>
      <c r="FL81" s="515"/>
      <c r="FM81" s="515"/>
      <c r="FN81" s="515"/>
      <c r="FO81" s="515"/>
      <c r="FP81" s="515"/>
      <c r="FQ81" s="515"/>
      <c r="FR81" s="515"/>
      <c r="FS81" s="515"/>
      <c r="FT81" s="515"/>
      <c r="FU81" s="515"/>
      <c r="FV81" s="515"/>
      <c r="FW81" s="515"/>
      <c r="FX81" s="515"/>
      <c r="FY81" s="515"/>
      <c r="FZ81" s="515"/>
      <c r="GA81" s="515"/>
      <c r="GB81" s="515"/>
      <c r="GC81" s="515"/>
    </row>
    <row r="82" spans="1:185" s="549" customFormat="1" ht="10.9" customHeight="1">
      <c r="A82" s="630"/>
      <c r="B82" s="633" t="s">
        <v>257</v>
      </c>
      <c r="C82" s="1052">
        <v>1</v>
      </c>
      <c r="D82" s="1052">
        <v>1</v>
      </c>
      <c r="E82" s="628" t="s">
        <v>422</v>
      </c>
      <c r="F82" s="604">
        <v>38300</v>
      </c>
      <c r="G82" s="1061">
        <v>25</v>
      </c>
      <c r="H82" s="576">
        <f t="shared" si="34"/>
        <v>9575</v>
      </c>
      <c r="I82" s="508"/>
      <c r="J82" s="508">
        <f>(I82+H82+F82)*D82*'[3]Pagat databaze 2013-2014 (2)'!D$11/1000</f>
        <v>574.5</v>
      </c>
      <c r="K82" s="617"/>
      <c r="L82" s="578">
        <f>K82*D82/1000*'[3]Pagat databaze 2013-2014 (2)'!D$11</f>
        <v>0</v>
      </c>
      <c r="M82" s="578"/>
      <c r="N82" s="578">
        <f>M82*D82/1000*'[3]Pagat databaze 2013-2014 (2)'!D$11</f>
        <v>0</v>
      </c>
      <c r="O82" s="578"/>
      <c r="P82" s="579">
        <f>O82*D82/1000*'[3]Pagat databaze 2013-2014 (2)'!$D$11</f>
        <v>0</v>
      </c>
      <c r="Q82" s="564">
        <f t="shared" si="35"/>
        <v>687.85919540229884</v>
      </c>
      <c r="R82" s="579">
        <f>Q82*$D82/1000*'[3]Pagat databaze 2013-2014 (2)'!$D$11</f>
        <v>8.2543103448275854</v>
      </c>
      <c r="S82" s="592">
        <f t="shared" si="36"/>
        <v>0</v>
      </c>
      <c r="T82" s="579">
        <f>S82*$D82/1000*'[3]Pagat databaze 2013-2014 (2)'!$D$11</f>
        <v>0</v>
      </c>
      <c r="U82" s="577"/>
      <c r="V82" s="579">
        <f>U82*$D82/1000*'[3]Pagat databaze 2013-2014 (2)'!$D$11</f>
        <v>0</v>
      </c>
      <c r="W82" s="579">
        <f t="shared" si="37"/>
        <v>8.2543103448275854</v>
      </c>
      <c r="X82" s="580">
        <f t="shared" si="38"/>
        <v>582.75431034482756</v>
      </c>
      <c r="Y82" s="580">
        <f>X82*'[3]Pagat databaze 2013-2014 (2)'!D$10</f>
        <v>29.137715517241379</v>
      </c>
      <c r="Z82" s="581">
        <f>IF(D82=0,0,IF(X82/D82/'[3]Pagat databaze 2013-2014 (2)'!D$11*1000&gt;'[3]Pagat databaze 2013-2014 (2)'!D$8,'[3]Pagat databaze 2013-2014 (2)'!D$8*D82*'[3]Pagat databaze 2013-2014 (2)'!D$11/1000,X82))</f>
        <v>582.75431034482756</v>
      </c>
      <c r="AA82" s="568">
        <f t="shared" si="40"/>
        <v>97.319969827586192</v>
      </c>
      <c r="AB82" s="581">
        <f t="shared" si="39"/>
        <v>709.21199568965517</v>
      </c>
      <c r="AC82" s="582">
        <f t="shared" si="32"/>
        <v>48562.8591954023</v>
      </c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5"/>
      <c r="BF82" s="515"/>
      <c r="BG82" s="515"/>
      <c r="BH82" s="515"/>
      <c r="BI82" s="515"/>
      <c r="BJ82" s="515"/>
      <c r="BK82" s="515"/>
      <c r="BL82" s="515"/>
      <c r="BM82" s="515"/>
      <c r="BN82" s="515"/>
      <c r="BO82" s="515"/>
      <c r="BP82" s="515"/>
      <c r="BQ82" s="515"/>
      <c r="BR82" s="515"/>
      <c r="BS82" s="515"/>
      <c r="BT82" s="515"/>
      <c r="BU82" s="515"/>
      <c r="BV82" s="515"/>
      <c r="BW82" s="515"/>
      <c r="BX82" s="515"/>
      <c r="BY82" s="515"/>
      <c r="BZ82" s="515"/>
      <c r="CA82" s="515"/>
      <c r="CB82" s="515"/>
      <c r="CC82" s="515"/>
      <c r="CD82" s="515"/>
      <c r="CE82" s="515"/>
      <c r="CF82" s="515"/>
      <c r="CG82" s="515"/>
      <c r="CH82" s="515"/>
      <c r="CI82" s="515"/>
      <c r="CJ82" s="515"/>
      <c r="CK82" s="515"/>
      <c r="CL82" s="515"/>
      <c r="CM82" s="515"/>
      <c r="CN82" s="515"/>
      <c r="CO82" s="515"/>
      <c r="CP82" s="515"/>
      <c r="CQ82" s="515"/>
      <c r="CR82" s="515"/>
      <c r="CS82" s="515"/>
      <c r="CT82" s="515"/>
      <c r="CU82" s="515"/>
      <c r="CV82" s="515"/>
      <c r="CW82" s="515"/>
      <c r="CX82" s="515"/>
      <c r="CY82" s="515"/>
      <c r="CZ82" s="515"/>
      <c r="DA82" s="515"/>
      <c r="DB82" s="515"/>
      <c r="DC82" s="515"/>
      <c r="DD82" s="515"/>
      <c r="DE82" s="515"/>
      <c r="DF82" s="515"/>
      <c r="DG82" s="515"/>
      <c r="DH82" s="515"/>
      <c r="DI82" s="515"/>
      <c r="DJ82" s="515"/>
      <c r="DK82" s="515"/>
      <c r="DL82" s="515"/>
      <c r="DM82" s="515"/>
      <c r="DN82" s="515"/>
      <c r="DO82" s="515"/>
      <c r="DP82" s="515"/>
      <c r="DQ82" s="515"/>
      <c r="DR82" s="515"/>
      <c r="DS82" s="515"/>
      <c r="DT82" s="515"/>
      <c r="DU82" s="515"/>
      <c r="DV82" s="515"/>
      <c r="DW82" s="515"/>
      <c r="DX82" s="515"/>
      <c r="DY82" s="515"/>
      <c r="DZ82" s="515"/>
      <c r="EA82" s="515"/>
      <c r="EB82" s="515"/>
      <c r="EC82" s="515"/>
      <c r="ED82" s="515"/>
      <c r="EE82" s="515"/>
      <c r="EF82" s="515"/>
      <c r="EG82" s="515"/>
      <c r="EH82" s="515"/>
      <c r="EI82" s="515"/>
      <c r="EJ82" s="515"/>
      <c r="EK82" s="515"/>
      <c r="EL82" s="515"/>
      <c r="EM82" s="515"/>
      <c r="EN82" s="515"/>
      <c r="EO82" s="515"/>
      <c r="EP82" s="515"/>
      <c r="EQ82" s="515"/>
      <c r="ER82" s="515"/>
      <c r="ES82" s="515"/>
      <c r="ET82" s="515"/>
      <c r="EU82" s="515"/>
      <c r="EV82" s="515"/>
      <c r="EW82" s="515"/>
      <c r="EX82" s="515"/>
      <c r="EY82" s="515"/>
      <c r="EZ82" s="515"/>
      <c r="FA82" s="515"/>
      <c r="FB82" s="515"/>
      <c r="FC82" s="515"/>
      <c r="FD82" s="515"/>
      <c r="FE82" s="515"/>
      <c r="FF82" s="515"/>
      <c r="FG82" s="515"/>
      <c r="FH82" s="515"/>
      <c r="FI82" s="515"/>
      <c r="FJ82" s="515"/>
      <c r="FK82" s="515"/>
      <c r="FL82" s="515"/>
      <c r="FM82" s="515"/>
      <c r="FN82" s="515"/>
      <c r="FO82" s="515"/>
      <c r="FP82" s="515"/>
      <c r="FQ82" s="515"/>
      <c r="FR82" s="515"/>
      <c r="FS82" s="515"/>
      <c r="FT82" s="515"/>
      <c r="FU82" s="515"/>
      <c r="FV82" s="515"/>
      <c r="FW82" s="515"/>
      <c r="FX82" s="515"/>
      <c r="FY82" s="515"/>
      <c r="FZ82" s="515"/>
      <c r="GA82" s="515"/>
      <c r="GB82" s="515"/>
      <c r="GC82" s="515"/>
    </row>
    <row r="83" spans="1:185" s="549" customFormat="1" ht="10.9" customHeight="1">
      <c r="A83" s="630"/>
      <c r="B83" s="578" t="s">
        <v>258</v>
      </c>
      <c r="C83" s="1052"/>
      <c r="D83" s="1052"/>
      <c r="E83" s="628" t="s">
        <v>395</v>
      </c>
      <c r="F83" s="604">
        <v>39800</v>
      </c>
      <c r="G83" s="1061"/>
      <c r="H83" s="576">
        <f t="shared" si="34"/>
        <v>0</v>
      </c>
      <c r="I83" s="508"/>
      <c r="J83" s="508">
        <f>(I83+H83+F83)*D83*'[3]Pagat databaze 2013-2014 (2)'!D$11/1000</f>
        <v>0</v>
      </c>
      <c r="K83" s="617"/>
      <c r="L83" s="578">
        <f>K83*D83/1000*'[3]Pagat databaze 2013-2014 (2)'!D$11</f>
        <v>0</v>
      </c>
      <c r="M83" s="578"/>
      <c r="N83" s="578">
        <f>M83*D83/1000*'[3]Pagat databaze 2013-2014 (2)'!D$11</f>
        <v>0</v>
      </c>
      <c r="O83" s="578"/>
      <c r="P83" s="579">
        <f>O83*D83/1000*'[3]Pagat databaze 2013-2014 (2)'!$D$11</f>
        <v>0</v>
      </c>
      <c r="Q83" s="564">
        <f t="shared" si="35"/>
        <v>0</v>
      </c>
      <c r="R83" s="579">
        <f>Q83*$D83/1000*'[3]Pagat databaze 2013-2014 (2)'!$D$11</f>
        <v>0</v>
      </c>
      <c r="S83" s="592">
        <f t="shared" si="36"/>
        <v>0</v>
      </c>
      <c r="T83" s="579">
        <f>S83*$D83/1000*'[3]Pagat databaze 2013-2014 (2)'!$D$11</f>
        <v>0</v>
      </c>
      <c r="U83" s="577"/>
      <c r="V83" s="579">
        <f>U83*$D83/1000*'[3]Pagat databaze 2013-2014 (2)'!$D$11</f>
        <v>0</v>
      </c>
      <c r="W83" s="579">
        <f t="shared" si="37"/>
        <v>0</v>
      </c>
      <c r="X83" s="580">
        <f t="shared" si="38"/>
        <v>0</v>
      </c>
      <c r="Y83" s="580">
        <f>X83*'[3]Pagat databaze 2013-2014 (2)'!D$10</f>
        <v>0</v>
      </c>
      <c r="Z83" s="581">
        <f>IF(D83=0,0,IF(X83/D83/'[3]Pagat databaze 2013-2014 (2)'!D$11*1000&gt;'[3]Pagat databaze 2013-2014 (2)'!D$8,'[3]Pagat databaze 2013-2014 (2)'!D$8*D83*'[3]Pagat databaze 2013-2014 (2)'!D$11/1000,X83))</f>
        <v>0</v>
      </c>
      <c r="AA83" s="568">
        <f t="shared" si="40"/>
        <v>0</v>
      </c>
      <c r="AB83" s="581">
        <f>X83+Y83+AA83</f>
        <v>0</v>
      </c>
      <c r="AC83" s="582">
        <f t="shared" si="32"/>
        <v>0</v>
      </c>
      <c r="AD83" s="515"/>
      <c r="AE83" s="515"/>
      <c r="AF83" s="515"/>
      <c r="AG83" s="515"/>
      <c r="AH83" s="515"/>
      <c r="AI83" s="515"/>
      <c r="AJ83" s="515"/>
      <c r="AK83" s="515"/>
      <c r="AL83" s="515"/>
      <c r="AM83" s="515"/>
      <c r="AN83" s="515"/>
      <c r="AO83" s="515"/>
      <c r="AP83" s="515"/>
      <c r="AQ83" s="515"/>
      <c r="AR83" s="515"/>
      <c r="AS83" s="515"/>
      <c r="AT83" s="515"/>
      <c r="AU83" s="515"/>
      <c r="AV83" s="515"/>
      <c r="AW83" s="515"/>
      <c r="AX83" s="515"/>
      <c r="AY83" s="515"/>
      <c r="AZ83" s="515"/>
      <c r="BA83" s="515"/>
      <c r="BB83" s="515"/>
      <c r="BC83" s="515"/>
      <c r="BD83" s="515"/>
      <c r="BE83" s="515"/>
      <c r="BF83" s="515"/>
      <c r="BG83" s="515"/>
      <c r="BH83" s="515"/>
      <c r="BI83" s="515"/>
      <c r="BJ83" s="515"/>
      <c r="BK83" s="515"/>
      <c r="BL83" s="515"/>
      <c r="BM83" s="515"/>
      <c r="BN83" s="515"/>
      <c r="BO83" s="515"/>
      <c r="BP83" s="515"/>
      <c r="BQ83" s="515"/>
      <c r="BR83" s="515"/>
      <c r="BS83" s="515"/>
      <c r="BT83" s="515"/>
      <c r="BU83" s="515"/>
      <c r="BV83" s="515"/>
      <c r="BW83" s="515"/>
      <c r="BX83" s="515"/>
      <c r="BY83" s="515"/>
      <c r="BZ83" s="515"/>
      <c r="CA83" s="515"/>
      <c r="CB83" s="515"/>
      <c r="CC83" s="515"/>
      <c r="CD83" s="515"/>
      <c r="CE83" s="515"/>
      <c r="CF83" s="515"/>
      <c r="CG83" s="515"/>
      <c r="CH83" s="515"/>
      <c r="CI83" s="515"/>
      <c r="CJ83" s="515"/>
      <c r="CK83" s="515"/>
      <c r="CL83" s="515"/>
      <c r="CM83" s="515"/>
      <c r="CN83" s="515"/>
      <c r="CO83" s="515"/>
      <c r="CP83" s="515"/>
      <c r="CQ83" s="515"/>
      <c r="CR83" s="515"/>
      <c r="CS83" s="515"/>
      <c r="CT83" s="515"/>
      <c r="CU83" s="515"/>
      <c r="CV83" s="515"/>
      <c r="CW83" s="515"/>
      <c r="CX83" s="515"/>
      <c r="CY83" s="515"/>
      <c r="CZ83" s="515"/>
      <c r="DA83" s="515"/>
      <c r="DB83" s="515"/>
      <c r="DC83" s="515"/>
      <c r="DD83" s="515"/>
      <c r="DE83" s="515"/>
      <c r="DF83" s="515"/>
      <c r="DG83" s="515"/>
      <c r="DH83" s="515"/>
      <c r="DI83" s="515"/>
      <c r="DJ83" s="515"/>
      <c r="DK83" s="515"/>
      <c r="DL83" s="515"/>
      <c r="DM83" s="515"/>
      <c r="DN83" s="515"/>
      <c r="DO83" s="515"/>
      <c r="DP83" s="515"/>
      <c r="DQ83" s="515"/>
      <c r="DR83" s="515"/>
      <c r="DS83" s="515"/>
      <c r="DT83" s="515"/>
      <c r="DU83" s="515"/>
      <c r="DV83" s="515"/>
      <c r="DW83" s="515"/>
      <c r="DX83" s="515"/>
      <c r="DY83" s="515"/>
      <c r="DZ83" s="515"/>
      <c r="EA83" s="515"/>
      <c r="EB83" s="515"/>
      <c r="EC83" s="515"/>
      <c r="ED83" s="515"/>
      <c r="EE83" s="515"/>
      <c r="EF83" s="515"/>
      <c r="EG83" s="515"/>
      <c r="EH83" s="515"/>
      <c r="EI83" s="515"/>
      <c r="EJ83" s="515"/>
      <c r="EK83" s="515"/>
      <c r="EL83" s="515"/>
      <c r="EM83" s="515"/>
      <c r="EN83" s="515"/>
      <c r="EO83" s="515"/>
      <c r="EP83" s="515"/>
      <c r="EQ83" s="515"/>
      <c r="ER83" s="515"/>
      <c r="ES83" s="515"/>
      <c r="ET83" s="515"/>
      <c r="EU83" s="515"/>
      <c r="EV83" s="515"/>
      <c r="EW83" s="515"/>
      <c r="EX83" s="515"/>
      <c r="EY83" s="515"/>
      <c r="EZ83" s="515"/>
      <c r="FA83" s="515"/>
      <c r="FB83" s="515"/>
      <c r="FC83" s="515"/>
      <c r="FD83" s="515"/>
      <c r="FE83" s="515"/>
      <c r="FF83" s="515"/>
      <c r="FG83" s="515"/>
      <c r="FH83" s="515"/>
      <c r="FI83" s="515"/>
      <c r="FJ83" s="515"/>
      <c r="FK83" s="515"/>
      <c r="FL83" s="515"/>
      <c r="FM83" s="515"/>
      <c r="FN83" s="515"/>
      <c r="FO83" s="515"/>
      <c r="FP83" s="515"/>
      <c r="FQ83" s="515"/>
      <c r="FR83" s="515"/>
      <c r="FS83" s="515"/>
      <c r="FT83" s="515"/>
      <c r="FU83" s="515"/>
      <c r="FV83" s="515"/>
      <c r="FW83" s="515"/>
      <c r="FX83" s="515"/>
      <c r="FY83" s="515"/>
      <c r="FZ83" s="515"/>
      <c r="GA83" s="515"/>
      <c r="GB83" s="515"/>
      <c r="GC83" s="515"/>
    </row>
    <row r="84" spans="1:185" s="549" customFormat="1" ht="10.9" customHeight="1">
      <c r="A84" s="630"/>
      <c r="B84" s="578" t="s">
        <v>259</v>
      </c>
      <c r="C84" s="1052"/>
      <c r="D84" s="1052"/>
      <c r="E84" s="628" t="s">
        <v>397</v>
      </c>
      <c r="F84" s="604">
        <v>41000</v>
      </c>
      <c r="G84" s="1061"/>
      <c r="H84" s="576">
        <f t="shared" si="34"/>
        <v>0</v>
      </c>
      <c r="I84" s="508"/>
      <c r="J84" s="508">
        <f>(I84+H84+F84)*D84*'[3]Pagat databaze 2013-2014 (2)'!D$11/1000</f>
        <v>0</v>
      </c>
      <c r="K84" s="617"/>
      <c r="L84" s="578">
        <f>K84*D84/1000*'[3]Pagat databaze 2013-2014 (2)'!D$11</f>
        <v>0</v>
      </c>
      <c r="M84" s="578"/>
      <c r="N84" s="578">
        <f>M84*D84/1000*'[3]Pagat databaze 2013-2014 (2)'!D$11</f>
        <v>0</v>
      </c>
      <c r="O84" s="578"/>
      <c r="P84" s="579">
        <f>O84*D84/1000*'[3]Pagat databaze 2013-2014 (2)'!$D$11</f>
        <v>0</v>
      </c>
      <c r="Q84" s="564">
        <f t="shared" si="35"/>
        <v>0</v>
      </c>
      <c r="R84" s="579">
        <f>Q84*$D84/1000*'[3]Pagat databaze 2013-2014 (2)'!$D$11</f>
        <v>0</v>
      </c>
      <c r="S84" s="592">
        <f t="shared" si="36"/>
        <v>0</v>
      </c>
      <c r="T84" s="579">
        <f>S84*$D84/1000*'[3]Pagat databaze 2013-2014 (2)'!$D$11</f>
        <v>0</v>
      </c>
      <c r="U84" s="577"/>
      <c r="V84" s="579">
        <f>U84*$D84/1000*'[3]Pagat databaze 2013-2014 (2)'!$D$11</f>
        <v>0</v>
      </c>
      <c r="W84" s="579">
        <f t="shared" si="37"/>
        <v>0</v>
      </c>
      <c r="X84" s="580">
        <f t="shared" si="38"/>
        <v>0</v>
      </c>
      <c r="Y84" s="580">
        <f>X84*'[3]Pagat databaze 2013-2014 (2)'!D$10</f>
        <v>0</v>
      </c>
      <c r="Z84" s="581">
        <f>IF(D84=0,0,IF(X84/D84/'[3]Pagat databaze 2013-2014 (2)'!D$11*1000&gt;'[3]Pagat databaze 2013-2014 (2)'!D$8,'[3]Pagat databaze 2013-2014 (2)'!D$8*D84*'[3]Pagat databaze 2013-2014 (2)'!D$11/1000,X84))</f>
        <v>0</v>
      </c>
      <c r="AA84" s="568">
        <f t="shared" si="40"/>
        <v>0</v>
      </c>
      <c r="AB84" s="581">
        <f t="shared" si="39"/>
        <v>0</v>
      </c>
      <c r="AC84" s="582">
        <f t="shared" si="32"/>
        <v>0</v>
      </c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5"/>
      <c r="BF84" s="515"/>
      <c r="BG84" s="515"/>
      <c r="BH84" s="515"/>
      <c r="BI84" s="515"/>
      <c r="BJ84" s="515"/>
      <c r="BK84" s="515"/>
      <c r="BL84" s="515"/>
      <c r="BM84" s="515"/>
      <c r="BN84" s="515"/>
      <c r="BO84" s="515"/>
      <c r="BP84" s="515"/>
      <c r="BQ84" s="515"/>
      <c r="BR84" s="515"/>
      <c r="BS84" s="515"/>
      <c r="BT84" s="515"/>
      <c r="BU84" s="515"/>
      <c r="BV84" s="515"/>
      <c r="BW84" s="515"/>
      <c r="BX84" s="515"/>
      <c r="BY84" s="515"/>
      <c r="BZ84" s="515"/>
      <c r="CA84" s="515"/>
      <c r="CB84" s="515"/>
      <c r="CC84" s="515"/>
      <c r="CD84" s="515"/>
      <c r="CE84" s="515"/>
      <c r="CF84" s="515"/>
      <c r="CG84" s="515"/>
      <c r="CH84" s="515"/>
      <c r="CI84" s="515"/>
      <c r="CJ84" s="515"/>
      <c r="CK84" s="515"/>
      <c r="CL84" s="515"/>
      <c r="CM84" s="515"/>
      <c r="CN84" s="515"/>
      <c r="CO84" s="515"/>
      <c r="CP84" s="515"/>
      <c r="CQ84" s="515"/>
      <c r="CR84" s="515"/>
      <c r="CS84" s="515"/>
      <c r="CT84" s="515"/>
      <c r="CU84" s="515"/>
      <c r="CV84" s="515"/>
      <c r="CW84" s="515"/>
      <c r="CX84" s="515"/>
      <c r="CY84" s="515"/>
      <c r="CZ84" s="515"/>
      <c r="DA84" s="515"/>
      <c r="DB84" s="515"/>
      <c r="DC84" s="515"/>
      <c r="DD84" s="515"/>
      <c r="DE84" s="515"/>
      <c r="DF84" s="515"/>
      <c r="DG84" s="515"/>
      <c r="DH84" s="515"/>
      <c r="DI84" s="515"/>
      <c r="DJ84" s="515"/>
      <c r="DK84" s="515"/>
      <c r="DL84" s="515"/>
      <c r="DM84" s="515"/>
      <c r="DN84" s="515"/>
      <c r="DO84" s="515"/>
      <c r="DP84" s="515"/>
      <c r="DQ84" s="515"/>
      <c r="DR84" s="515"/>
      <c r="DS84" s="515"/>
      <c r="DT84" s="515"/>
      <c r="DU84" s="515"/>
      <c r="DV84" s="515"/>
      <c r="DW84" s="515"/>
      <c r="DX84" s="515"/>
      <c r="DY84" s="515"/>
      <c r="DZ84" s="515"/>
      <c r="EA84" s="515"/>
      <c r="EB84" s="515"/>
      <c r="EC84" s="515"/>
      <c r="ED84" s="515"/>
      <c r="EE84" s="515"/>
      <c r="EF84" s="515"/>
      <c r="EG84" s="515"/>
      <c r="EH84" s="515"/>
      <c r="EI84" s="515"/>
      <c r="EJ84" s="515"/>
      <c r="EK84" s="515"/>
      <c r="EL84" s="515"/>
      <c r="EM84" s="515"/>
      <c r="EN84" s="515"/>
      <c r="EO84" s="515"/>
      <c r="EP84" s="515"/>
      <c r="EQ84" s="515"/>
      <c r="ER84" s="515"/>
      <c r="ES84" s="515"/>
      <c r="ET84" s="515"/>
      <c r="EU84" s="515"/>
      <c r="EV84" s="515"/>
      <c r="EW84" s="515"/>
      <c r="EX84" s="515"/>
      <c r="EY84" s="515"/>
      <c r="EZ84" s="515"/>
      <c r="FA84" s="515"/>
      <c r="FB84" s="515"/>
      <c r="FC84" s="515"/>
      <c r="FD84" s="515"/>
      <c r="FE84" s="515"/>
      <c r="FF84" s="515"/>
      <c r="FG84" s="515"/>
      <c r="FH84" s="515"/>
      <c r="FI84" s="515"/>
      <c r="FJ84" s="515"/>
      <c r="FK84" s="515"/>
      <c r="FL84" s="515"/>
      <c r="FM84" s="515"/>
      <c r="FN84" s="515"/>
      <c r="FO84" s="515"/>
      <c r="FP84" s="515"/>
      <c r="FQ84" s="515"/>
      <c r="FR84" s="515"/>
      <c r="FS84" s="515"/>
      <c r="FT84" s="515"/>
      <c r="FU84" s="515"/>
      <c r="FV84" s="515"/>
      <c r="FW84" s="515"/>
      <c r="FX84" s="515"/>
      <c r="FY84" s="515"/>
      <c r="FZ84" s="515"/>
      <c r="GA84" s="515"/>
      <c r="GB84" s="515"/>
      <c r="GC84" s="515"/>
    </row>
    <row r="85" spans="1:185" s="636" customFormat="1" ht="10.9" customHeight="1">
      <c r="A85" s="630"/>
      <c r="B85" s="578" t="s">
        <v>383</v>
      </c>
      <c r="C85" s="1052"/>
      <c r="D85" s="1052"/>
      <c r="E85" s="635" t="s">
        <v>138</v>
      </c>
      <c r="F85" s="604">
        <v>30000</v>
      </c>
      <c r="G85" s="1061"/>
      <c r="H85" s="576">
        <f t="shared" si="34"/>
        <v>0</v>
      </c>
      <c r="I85" s="508"/>
      <c r="J85" s="508">
        <f>(I85+H85+F85)*D85*'[3]Pagat databaze 2013-2014 (2)'!D$11/1000</f>
        <v>0</v>
      </c>
      <c r="K85" s="613">
        <f>IF(D85=0,0,(F$90)*20%)</f>
        <v>0</v>
      </c>
      <c r="L85" s="578">
        <f>K85*D85/1000*'[3]Pagat databaze 2013-2014 (2)'!D$11</f>
        <v>0</v>
      </c>
      <c r="M85" s="578"/>
      <c r="N85" s="578">
        <f>M85*D85/1000*'[3]Pagat databaze 2013-2014 (2)'!D$11</f>
        <v>0</v>
      </c>
      <c r="O85" s="578"/>
      <c r="P85" s="579">
        <f>O85*D85/1000*'[3]Pagat databaze 2013-2014 (2)'!$D$11</f>
        <v>0</v>
      </c>
      <c r="Q85" s="564">
        <f t="shared" si="35"/>
        <v>0</v>
      </c>
      <c r="R85" s="579">
        <f>Q85*$D85/1000*'[3]Pagat databaze 2013-2014 (2)'!$D$11</f>
        <v>0</v>
      </c>
      <c r="S85" s="592">
        <f t="shared" si="36"/>
        <v>0</v>
      </c>
      <c r="T85" s="579">
        <f>S85*$D85/1000*'[3]Pagat databaze 2013-2014 (2)'!$D$11</f>
        <v>0</v>
      </c>
      <c r="U85" s="577"/>
      <c r="V85" s="579">
        <f>U85*$D85/1000*'[3]Pagat databaze 2013-2014 (2)'!$D$11</f>
        <v>0</v>
      </c>
      <c r="W85" s="579">
        <f t="shared" si="37"/>
        <v>0</v>
      </c>
      <c r="X85" s="580">
        <f t="shared" si="38"/>
        <v>0</v>
      </c>
      <c r="Y85" s="580">
        <f>X85*'[3]Pagat databaze 2013-2014 (2)'!D$10</f>
        <v>0</v>
      </c>
      <c r="Z85" s="581">
        <f>IF(D85=0,0,IF(X85/D85/'[3]Pagat databaze 2013-2014 (2)'!D$11*1000&gt;'[3]Pagat databaze 2013-2014 (2)'!D$8,'[3]Pagat databaze 2013-2014 (2)'!D$8*D85*'[3]Pagat databaze 2013-2014 (2)'!D$11/1000,X85))</f>
        <v>0</v>
      </c>
      <c r="AA85" s="568">
        <f t="shared" si="40"/>
        <v>0</v>
      </c>
      <c r="AB85" s="581">
        <f t="shared" si="39"/>
        <v>0</v>
      </c>
      <c r="AC85" s="582">
        <f t="shared" si="32"/>
        <v>0</v>
      </c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  <c r="AY85" s="515"/>
      <c r="AZ85" s="515"/>
      <c r="BA85" s="515"/>
      <c r="BB85" s="515"/>
      <c r="BC85" s="515"/>
      <c r="BD85" s="515"/>
      <c r="BE85" s="515"/>
      <c r="BF85" s="515"/>
      <c r="BG85" s="515"/>
      <c r="BH85" s="515"/>
      <c r="BI85" s="515"/>
      <c r="BJ85" s="515"/>
      <c r="BK85" s="515"/>
      <c r="BL85" s="515"/>
      <c r="BM85" s="515"/>
      <c r="BN85" s="515"/>
      <c r="BO85" s="515"/>
      <c r="BP85" s="515"/>
      <c r="BQ85" s="515"/>
      <c r="BR85" s="515"/>
      <c r="BS85" s="515"/>
      <c r="BT85" s="515"/>
      <c r="BU85" s="515"/>
      <c r="BV85" s="515"/>
      <c r="BW85" s="515"/>
      <c r="BX85" s="515"/>
      <c r="BY85" s="515"/>
      <c r="BZ85" s="515"/>
      <c r="CA85" s="515"/>
      <c r="CB85" s="515"/>
      <c r="CC85" s="515"/>
      <c r="CD85" s="515"/>
      <c r="CE85" s="515"/>
      <c r="CF85" s="515"/>
      <c r="CG85" s="515"/>
      <c r="CH85" s="515"/>
      <c r="CI85" s="515"/>
      <c r="CJ85" s="515"/>
      <c r="CK85" s="515"/>
      <c r="CL85" s="515"/>
      <c r="CM85" s="515"/>
      <c r="CN85" s="515"/>
      <c r="CO85" s="515"/>
      <c r="CP85" s="515"/>
      <c r="CQ85" s="515"/>
      <c r="CR85" s="515"/>
      <c r="CS85" s="515"/>
      <c r="CT85" s="515"/>
      <c r="CU85" s="515"/>
      <c r="CV85" s="515"/>
      <c r="CW85" s="515"/>
      <c r="CX85" s="515"/>
      <c r="CY85" s="515"/>
      <c r="CZ85" s="515"/>
      <c r="DA85" s="515"/>
      <c r="DB85" s="515"/>
      <c r="DC85" s="515"/>
      <c r="DD85" s="515"/>
      <c r="DE85" s="515"/>
      <c r="DF85" s="515"/>
      <c r="DG85" s="515"/>
      <c r="DH85" s="515"/>
      <c r="DI85" s="515"/>
      <c r="DJ85" s="515"/>
      <c r="DK85" s="515"/>
      <c r="DL85" s="515"/>
      <c r="DM85" s="515"/>
      <c r="DN85" s="515"/>
      <c r="DO85" s="515"/>
      <c r="DP85" s="515"/>
      <c r="DQ85" s="515"/>
      <c r="DR85" s="515"/>
      <c r="DS85" s="515"/>
      <c r="DT85" s="515"/>
      <c r="DU85" s="515"/>
      <c r="DV85" s="515"/>
      <c r="DW85" s="515"/>
      <c r="DX85" s="515"/>
      <c r="DY85" s="515"/>
      <c r="DZ85" s="515"/>
      <c r="EA85" s="515"/>
      <c r="EB85" s="515"/>
      <c r="EC85" s="515"/>
      <c r="ED85" s="515"/>
      <c r="EE85" s="515"/>
      <c r="EF85" s="515"/>
      <c r="EG85" s="515"/>
      <c r="EH85" s="515"/>
      <c r="EI85" s="515"/>
      <c r="EJ85" s="515"/>
      <c r="EK85" s="515"/>
      <c r="EL85" s="515"/>
      <c r="EM85" s="515"/>
      <c r="EN85" s="515"/>
      <c r="EO85" s="515"/>
      <c r="EP85" s="515"/>
      <c r="EQ85" s="515"/>
      <c r="ER85" s="515"/>
      <c r="ES85" s="515"/>
      <c r="ET85" s="515"/>
      <c r="EU85" s="515"/>
      <c r="EV85" s="515"/>
      <c r="EW85" s="515"/>
      <c r="EX85" s="515"/>
      <c r="EY85" s="515"/>
      <c r="EZ85" s="515"/>
      <c r="FA85" s="515"/>
      <c r="FB85" s="515"/>
      <c r="FC85" s="515"/>
      <c r="FD85" s="515"/>
      <c r="FE85" s="515"/>
      <c r="FF85" s="515"/>
      <c r="FG85" s="515"/>
      <c r="FH85" s="515"/>
      <c r="FI85" s="515"/>
      <c r="FJ85" s="515"/>
      <c r="FK85" s="515"/>
      <c r="FL85" s="515"/>
      <c r="FM85" s="515"/>
      <c r="FN85" s="515"/>
      <c r="FO85" s="515"/>
      <c r="FP85" s="515"/>
      <c r="FQ85" s="515"/>
      <c r="FR85" s="515"/>
      <c r="FS85" s="515"/>
      <c r="FT85" s="515"/>
      <c r="FU85" s="515"/>
      <c r="FV85" s="515"/>
      <c r="FW85" s="515"/>
      <c r="FX85" s="515"/>
      <c r="FY85" s="515"/>
      <c r="FZ85" s="515"/>
      <c r="GA85" s="515"/>
      <c r="GB85" s="515"/>
      <c r="GC85" s="515"/>
    </row>
    <row r="86" spans="1:185" s="636" customFormat="1" ht="10.9" customHeight="1">
      <c r="A86" s="630"/>
      <c r="B86" s="578" t="s">
        <v>384</v>
      </c>
      <c r="C86" s="1052"/>
      <c r="D86" s="1052"/>
      <c r="E86" s="635" t="s">
        <v>140</v>
      </c>
      <c r="F86" s="604">
        <v>31600</v>
      </c>
      <c r="G86" s="1061"/>
      <c r="H86" s="576">
        <f t="shared" si="34"/>
        <v>0</v>
      </c>
      <c r="I86" s="508"/>
      <c r="J86" s="508">
        <f>(I86+H86+F86)*D86*'[3]Pagat databaze 2013-2014 (2)'!D$11/1000</f>
        <v>0</v>
      </c>
      <c r="K86" s="617"/>
      <c r="L86" s="578">
        <f>K86*D86/1000*'[3]Pagat databaze 2013-2014 (2)'!D$11</f>
        <v>0</v>
      </c>
      <c r="M86" s="578"/>
      <c r="N86" s="578">
        <f>M86*D86/1000*'[3]Pagat databaze 2013-2014 (2)'!D$11</f>
        <v>0</v>
      </c>
      <c r="O86" s="578"/>
      <c r="P86" s="579">
        <f>O86*D86/1000*'[3]Pagat databaze 2013-2014 (2)'!$D$11</f>
        <v>0</v>
      </c>
      <c r="Q86" s="564">
        <f t="shared" si="35"/>
        <v>0</v>
      </c>
      <c r="R86" s="579">
        <f>Q86*$D86/1000*'[3]Pagat databaze 2013-2014 (2)'!$D$11</f>
        <v>0</v>
      </c>
      <c r="S86" s="592">
        <f t="shared" si="36"/>
        <v>0</v>
      </c>
      <c r="T86" s="579">
        <f>S86*$D86/1000*'[3]Pagat databaze 2013-2014 (2)'!$D$11</f>
        <v>0</v>
      </c>
      <c r="U86" s="577"/>
      <c r="V86" s="579">
        <f>U86*$D86/1000*'[3]Pagat databaze 2013-2014 (2)'!$D$11</f>
        <v>0</v>
      </c>
      <c r="W86" s="579">
        <f t="shared" si="37"/>
        <v>0</v>
      </c>
      <c r="X86" s="580">
        <f t="shared" si="38"/>
        <v>0</v>
      </c>
      <c r="Y86" s="580">
        <f>X86*'[3]Pagat databaze 2013-2014 (2)'!D$10</f>
        <v>0</v>
      </c>
      <c r="Z86" s="581">
        <f>IF(D86=0,0,IF(X86/D86/'[3]Pagat databaze 2013-2014 (2)'!D$11*1000&gt;'[3]Pagat databaze 2013-2014 (2)'!D$8,'[3]Pagat databaze 2013-2014 (2)'!D$8*D86*'[3]Pagat databaze 2013-2014 (2)'!D$11/1000,X86))</f>
        <v>0</v>
      </c>
      <c r="AA86" s="568">
        <f t="shared" si="40"/>
        <v>0</v>
      </c>
      <c r="AB86" s="581">
        <f t="shared" si="39"/>
        <v>0</v>
      </c>
      <c r="AC86" s="582">
        <f t="shared" si="32"/>
        <v>0</v>
      </c>
      <c r="AD86" s="515"/>
      <c r="AE86" s="515"/>
      <c r="AF86" s="515"/>
      <c r="AG86" s="515"/>
      <c r="AH86" s="515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5"/>
      <c r="BF86" s="515"/>
      <c r="BG86" s="515"/>
      <c r="BH86" s="515"/>
      <c r="BI86" s="515"/>
      <c r="BJ86" s="515"/>
      <c r="BK86" s="515"/>
      <c r="BL86" s="515"/>
      <c r="BM86" s="515"/>
      <c r="BN86" s="515"/>
      <c r="BO86" s="515"/>
      <c r="BP86" s="515"/>
      <c r="BQ86" s="515"/>
      <c r="BR86" s="515"/>
      <c r="BS86" s="515"/>
      <c r="BT86" s="515"/>
      <c r="BU86" s="515"/>
      <c r="BV86" s="515"/>
      <c r="BW86" s="515"/>
      <c r="BX86" s="515"/>
      <c r="BY86" s="515"/>
      <c r="BZ86" s="515"/>
      <c r="CA86" s="515"/>
      <c r="CB86" s="515"/>
      <c r="CC86" s="515"/>
      <c r="CD86" s="515"/>
      <c r="CE86" s="515"/>
      <c r="CF86" s="515"/>
      <c r="CG86" s="515"/>
      <c r="CH86" s="515"/>
      <c r="CI86" s="515"/>
      <c r="CJ86" s="515"/>
      <c r="CK86" s="515"/>
      <c r="CL86" s="515"/>
      <c r="CM86" s="515"/>
      <c r="CN86" s="515"/>
      <c r="CO86" s="515"/>
      <c r="CP86" s="515"/>
      <c r="CQ86" s="515"/>
      <c r="CR86" s="515"/>
      <c r="CS86" s="515"/>
      <c r="CT86" s="515"/>
      <c r="CU86" s="515"/>
      <c r="CV86" s="515"/>
      <c r="CW86" s="515"/>
      <c r="CX86" s="515"/>
      <c r="CY86" s="515"/>
      <c r="CZ86" s="515"/>
      <c r="DA86" s="515"/>
      <c r="DB86" s="515"/>
      <c r="DC86" s="515"/>
      <c r="DD86" s="515"/>
      <c r="DE86" s="515"/>
      <c r="DF86" s="515"/>
      <c r="DG86" s="515"/>
      <c r="DH86" s="515"/>
      <c r="DI86" s="515"/>
      <c r="DJ86" s="515"/>
      <c r="DK86" s="515"/>
      <c r="DL86" s="515"/>
      <c r="DM86" s="515"/>
      <c r="DN86" s="515"/>
      <c r="DO86" s="515"/>
      <c r="DP86" s="515"/>
      <c r="DQ86" s="515"/>
      <c r="DR86" s="515"/>
      <c r="DS86" s="515"/>
      <c r="DT86" s="515"/>
      <c r="DU86" s="515"/>
      <c r="DV86" s="515"/>
      <c r="DW86" s="515"/>
      <c r="DX86" s="515"/>
      <c r="DY86" s="515"/>
      <c r="DZ86" s="515"/>
      <c r="EA86" s="515"/>
      <c r="EB86" s="515"/>
      <c r="EC86" s="515"/>
      <c r="ED86" s="515"/>
      <c r="EE86" s="515"/>
      <c r="EF86" s="515"/>
      <c r="EG86" s="515"/>
      <c r="EH86" s="515"/>
      <c r="EI86" s="515"/>
      <c r="EJ86" s="515"/>
      <c r="EK86" s="515"/>
      <c r="EL86" s="515"/>
      <c r="EM86" s="515"/>
      <c r="EN86" s="515"/>
      <c r="EO86" s="515"/>
      <c r="EP86" s="515"/>
      <c r="EQ86" s="515"/>
      <c r="ER86" s="515"/>
      <c r="ES86" s="515"/>
      <c r="ET86" s="515"/>
      <c r="EU86" s="515"/>
      <c r="EV86" s="515"/>
      <c r="EW86" s="515"/>
      <c r="EX86" s="515"/>
      <c r="EY86" s="515"/>
      <c r="EZ86" s="515"/>
      <c r="FA86" s="515"/>
      <c r="FB86" s="515"/>
      <c r="FC86" s="515"/>
      <c r="FD86" s="515"/>
      <c r="FE86" s="515"/>
      <c r="FF86" s="515"/>
      <c r="FG86" s="515"/>
      <c r="FH86" s="515"/>
      <c r="FI86" s="515"/>
      <c r="FJ86" s="515"/>
      <c r="FK86" s="515"/>
      <c r="FL86" s="515"/>
      <c r="FM86" s="515"/>
      <c r="FN86" s="515"/>
      <c r="FO86" s="515"/>
      <c r="FP86" s="515"/>
      <c r="FQ86" s="515"/>
      <c r="FR86" s="515"/>
      <c r="FS86" s="515"/>
      <c r="FT86" s="515"/>
      <c r="FU86" s="515"/>
      <c r="FV86" s="515"/>
      <c r="FW86" s="515"/>
      <c r="FX86" s="515"/>
      <c r="FY86" s="515"/>
      <c r="FZ86" s="515"/>
      <c r="GA86" s="515"/>
      <c r="GB86" s="515"/>
      <c r="GC86" s="515"/>
    </row>
    <row r="87" spans="1:185" s="636" customFormat="1" ht="10.9" customHeight="1">
      <c r="A87" s="630"/>
      <c r="B87" s="578" t="s">
        <v>385</v>
      </c>
      <c r="C87" s="1052"/>
      <c r="D87" s="1052"/>
      <c r="E87" s="635" t="s">
        <v>141</v>
      </c>
      <c r="F87" s="604">
        <v>32500</v>
      </c>
      <c r="G87" s="1061"/>
      <c r="H87" s="576">
        <f t="shared" si="34"/>
        <v>0</v>
      </c>
      <c r="I87" s="508"/>
      <c r="J87" s="508">
        <f>(I87+H87+F87)*D87*'[3]Pagat databaze 2013-2014 (2)'!D$11/1000</f>
        <v>0</v>
      </c>
      <c r="K87" s="617"/>
      <c r="L87" s="578">
        <f>K87*D87/1000*'[3]Pagat databaze 2013-2014 (2)'!D$11</f>
        <v>0</v>
      </c>
      <c r="M87" s="578"/>
      <c r="N87" s="578">
        <f>M87*D87/1000*'[3]Pagat databaze 2013-2014 (2)'!D$11</f>
        <v>0</v>
      </c>
      <c r="O87" s="578"/>
      <c r="P87" s="579">
        <f>O87*D87/1000*'[3]Pagat databaze 2013-2014 (2)'!$D$11</f>
        <v>0</v>
      </c>
      <c r="Q87" s="564">
        <f t="shared" si="35"/>
        <v>0</v>
      </c>
      <c r="R87" s="579">
        <f>Q87*$D87/1000*'[3]Pagat databaze 2013-2014 (2)'!$D$11</f>
        <v>0</v>
      </c>
      <c r="S87" s="592">
        <f t="shared" si="36"/>
        <v>0</v>
      </c>
      <c r="T87" s="579">
        <f>S87*$D87/1000*'[3]Pagat databaze 2013-2014 (2)'!$D$11</f>
        <v>0</v>
      </c>
      <c r="U87" s="577"/>
      <c r="V87" s="579">
        <f>U87*$D87/1000*'[3]Pagat databaze 2013-2014 (2)'!$D$11</f>
        <v>0</v>
      </c>
      <c r="W87" s="579">
        <f t="shared" si="37"/>
        <v>0</v>
      </c>
      <c r="X87" s="580">
        <f t="shared" si="38"/>
        <v>0</v>
      </c>
      <c r="Y87" s="580">
        <f>X87*'[3]Pagat databaze 2013-2014 (2)'!D$10</f>
        <v>0</v>
      </c>
      <c r="Z87" s="581">
        <f>IF(D87=0,0,IF(X87/D87/'[3]Pagat databaze 2013-2014 (2)'!D$11*1000&gt;'[3]Pagat databaze 2013-2014 (2)'!D$8,'[3]Pagat databaze 2013-2014 (2)'!D$8*D87*'[3]Pagat databaze 2013-2014 (2)'!D$11/1000,X87))</f>
        <v>0</v>
      </c>
      <c r="AA87" s="568">
        <f t="shared" si="40"/>
        <v>0</v>
      </c>
      <c r="AB87" s="581">
        <f t="shared" si="39"/>
        <v>0</v>
      </c>
      <c r="AC87" s="582">
        <f t="shared" si="32"/>
        <v>0</v>
      </c>
      <c r="AD87" s="515"/>
      <c r="AE87" s="515"/>
      <c r="AF87" s="515"/>
      <c r="AG87" s="515"/>
      <c r="AH87" s="515"/>
      <c r="AI87" s="515"/>
      <c r="AJ87" s="515"/>
      <c r="AK87" s="515"/>
      <c r="AL87" s="515"/>
      <c r="AM87" s="515"/>
      <c r="AN87" s="515"/>
      <c r="AO87" s="515"/>
      <c r="AP87" s="515"/>
      <c r="AQ87" s="515"/>
      <c r="AR87" s="515"/>
      <c r="AS87" s="515"/>
      <c r="AT87" s="515"/>
      <c r="AU87" s="515"/>
      <c r="AV87" s="515"/>
      <c r="AW87" s="515"/>
      <c r="AX87" s="515"/>
      <c r="AY87" s="515"/>
      <c r="AZ87" s="515"/>
      <c r="BA87" s="515"/>
      <c r="BB87" s="515"/>
      <c r="BC87" s="515"/>
      <c r="BD87" s="515"/>
      <c r="BE87" s="515"/>
      <c r="BF87" s="515"/>
      <c r="BG87" s="515"/>
      <c r="BH87" s="515"/>
      <c r="BI87" s="515"/>
      <c r="BJ87" s="515"/>
      <c r="BK87" s="515"/>
      <c r="BL87" s="515"/>
      <c r="BM87" s="515"/>
      <c r="BN87" s="515"/>
      <c r="BO87" s="515"/>
      <c r="BP87" s="515"/>
      <c r="BQ87" s="515"/>
      <c r="BR87" s="515"/>
      <c r="BS87" s="515"/>
      <c r="BT87" s="515"/>
      <c r="BU87" s="515"/>
      <c r="BV87" s="515"/>
      <c r="BW87" s="515"/>
      <c r="BX87" s="515"/>
      <c r="BY87" s="515"/>
      <c r="BZ87" s="515"/>
      <c r="CA87" s="515"/>
      <c r="CB87" s="515"/>
      <c r="CC87" s="515"/>
      <c r="CD87" s="515"/>
      <c r="CE87" s="515"/>
      <c r="CF87" s="515"/>
      <c r="CG87" s="515"/>
      <c r="CH87" s="515"/>
      <c r="CI87" s="515"/>
      <c r="CJ87" s="515"/>
      <c r="CK87" s="515"/>
      <c r="CL87" s="515"/>
      <c r="CM87" s="515"/>
      <c r="CN87" s="515"/>
      <c r="CO87" s="515"/>
      <c r="CP87" s="515"/>
      <c r="CQ87" s="515"/>
      <c r="CR87" s="515"/>
      <c r="CS87" s="515"/>
      <c r="CT87" s="515"/>
      <c r="CU87" s="515"/>
      <c r="CV87" s="515"/>
      <c r="CW87" s="515"/>
      <c r="CX87" s="515"/>
      <c r="CY87" s="515"/>
      <c r="CZ87" s="515"/>
      <c r="DA87" s="515"/>
      <c r="DB87" s="515"/>
      <c r="DC87" s="515"/>
      <c r="DD87" s="515"/>
      <c r="DE87" s="515"/>
      <c r="DF87" s="515"/>
      <c r="DG87" s="515"/>
      <c r="DH87" s="515"/>
      <c r="DI87" s="515"/>
      <c r="DJ87" s="515"/>
      <c r="DK87" s="515"/>
      <c r="DL87" s="515"/>
      <c r="DM87" s="515"/>
      <c r="DN87" s="515"/>
      <c r="DO87" s="515"/>
      <c r="DP87" s="515"/>
      <c r="DQ87" s="515"/>
      <c r="DR87" s="515"/>
      <c r="DS87" s="515"/>
      <c r="DT87" s="515"/>
      <c r="DU87" s="515"/>
      <c r="DV87" s="515"/>
      <c r="DW87" s="515"/>
      <c r="DX87" s="515"/>
      <c r="DY87" s="515"/>
      <c r="DZ87" s="515"/>
      <c r="EA87" s="515"/>
      <c r="EB87" s="515"/>
      <c r="EC87" s="515"/>
      <c r="ED87" s="515"/>
      <c r="EE87" s="515"/>
      <c r="EF87" s="515"/>
      <c r="EG87" s="515"/>
      <c r="EH87" s="515"/>
      <c r="EI87" s="515"/>
      <c r="EJ87" s="515"/>
      <c r="EK87" s="515"/>
      <c r="EL87" s="515"/>
      <c r="EM87" s="515"/>
      <c r="EN87" s="515"/>
      <c r="EO87" s="515"/>
      <c r="EP87" s="515"/>
      <c r="EQ87" s="515"/>
      <c r="ER87" s="515"/>
      <c r="ES87" s="515"/>
      <c r="ET87" s="515"/>
      <c r="EU87" s="515"/>
      <c r="EV87" s="515"/>
      <c r="EW87" s="515"/>
      <c r="EX87" s="515"/>
      <c r="EY87" s="515"/>
      <c r="EZ87" s="515"/>
      <c r="FA87" s="515"/>
      <c r="FB87" s="515"/>
      <c r="FC87" s="515"/>
      <c r="FD87" s="515"/>
      <c r="FE87" s="515"/>
      <c r="FF87" s="515"/>
      <c r="FG87" s="515"/>
      <c r="FH87" s="515"/>
      <c r="FI87" s="515"/>
      <c r="FJ87" s="515"/>
      <c r="FK87" s="515"/>
      <c r="FL87" s="515"/>
      <c r="FM87" s="515"/>
      <c r="FN87" s="515"/>
      <c r="FO87" s="515"/>
      <c r="FP87" s="515"/>
      <c r="FQ87" s="515"/>
      <c r="FR87" s="515"/>
      <c r="FS87" s="515"/>
      <c r="FT87" s="515"/>
      <c r="FU87" s="515"/>
      <c r="FV87" s="515"/>
      <c r="FW87" s="515"/>
      <c r="FX87" s="515"/>
      <c r="FY87" s="515"/>
      <c r="FZ87" s="515"/>
      <c r="GA87" s="515"/>
      <c r="GB87" s="515"/>
      <c r="GC87" s="515"/>
    </row>
    <row r="88" spans="1:185" s="636" customFormat="1" ht="10.9" customHeight="1">
      <c r="A88" s="630"/>
      <c r="B88" s="578" t="s">
        <v>386</v>
      </c>
      <c r="C88" s="632"/>
      <c r="D88" s="627">
        <f t="shared" ref="D88:D99" si="41">SUM(C88:C88)</f>
        <v>0</v>
      </c>
      <c r="E88" s="635" t="s">
        <v>387</v>
      </c>
      <c r="F88" s="604">
        <v>33400</v>
      </c>
      <c r="G88" s="1061"/>
      <c r="H88" s="576">
        <f t="shared" si="34"/>
        <v>0</v>
      </c>
      <c r="I88" s="508"/>
      <c r="J88" s="508">
        <f>(I88+H88+F88)*D88*'[3]Pagat databaze 2013-2014 (2)'!D$11/1000</f>
        <v>0</v>
      </c>
      <c r="K88" s="613">
        <v>0</v>
      </c>
      <c r="L88" s="578">
        <f>K88*D88/1000*'[3]Pagat databaze 2013-2014 (2)'!D$11</f>
        <v>0</v>
      </c>
      <c r="M88" s="578"/>
      <c r="N88" s="578">
        <f>M88*D88/1000*'[3]Pagat databaze 2013-2014 (2)'!D$11</f>
        <v>0</v>
      </c>
      <c r="O88" s="578"/>
      <c r="P88" s="579">
        <f>O88*D88/1000*'[3]Pagat databaze 2013-2014 (2)'!$D$11</f>
        <v>0</v>
      </c>
      <c r="Q88" s="564">
        <f t="shared" si="35"/>
        <v>0</v>
      </c>
      <c r="R88" s="579">
        <f>Q88*$D88/1000*'[3]Pagat databaze 2013-2014 (2)'!$D$11</f>
        <v>0</v>
      </c>
      <c r="S88" s="592">
        <f t="shared" si="36"/>
        <v>0</v>
      </c>
      <c r="T88" s="579">
        <f>S88*$D88/1000*'[3]Pagat databaze 2013-2014 (2)'!$D$11</f>
        <v>0</v>
      </c>
      <c r="U88" s="577"/>
      <c r="V88" s="579">
        <f>U88*$D88/1000*'[3]Pagat databaze 2013-2014 (2)'!$D$11</f>
        <v>0</v>
      </c>
      <c r="W88" s="579">
        <f t="shared" si="37"/>
        <v>0</v>
      </c>
      <c r="X88" s="580">
        <f t="shared" si="38"/>
        <v>0</v>
      </c>
      <c r="Y88" s="580">
        <f>X88*'[3]Pagat databaze 2013-2014 (2)'!D$10</f>
        <v>0</v>
      </c>
      <c r="Z88" s="581">
        <f>IF(D88=0,0,IF(X88/D88/'[3]Pagat databaze 2013-2014 (2)'!D$11*1000&gt;'[3]Pagat databaze 2013-2014 (2)'!D$8,'[3]Pagat databaze 2013-2014 (2)'!D$8*D88*'[3]Pagat databaze 2013-2014 (2)'!D$11/1000,X88))</f>
        <v>0</v>
      </c>
      <c r="AA88" s="568">
        <f t="shared" si="40"/>
        <v>0</v>
      </c>
      <c r="AB88" s="581">
        <f t="shared" si="39"/>
        <v>0</v>
      </c>
      <c r="AC88" s="582">
        <f t="shared" si="32"/>
        <v>0</v>
      </c>
      <c r="AD88" s="515"/>
      <c r="AE88" s="515"/>
      <c r="AF88" s="515"/>
      <c r="AG88" s="515"/>
      <c r="AH88" s="515"/>
      <c r="AI88" s="515"/>
      <c r="AJ88" s="515"/>
      <c r="AK88" s="515"/>
      <c r="AL88" s="515"/>
      <c r="AM88" s="515"/>
      <c r="AN88" s="515"/>
      <c r="AO88" s="515"/>
      <c r="AP88" s="515"/>
      <c r="AQ88" s="515"/>
      <c r="AR88" s="515"/>
      <c r="AS88" s="515"/>
      <c r="AT88" s="515"/>
      <c r="AU88" s="515"/>
      <c r="AV88" s="515"/>
      <c r="AW88" s="515"/>
      <c r="AX88" s="515"/>
      <c r="AY88" s="515"/>
      <c r="AZ88" s="515"/>
      <c r="BA88" s="515"/>
      <c r="BB88" s="515"/>
      <c r="BC88" s="515"/>
      <c r="BD88" s="515"/>
      <c r="BE88" s="515"/>
      <c r="BF88" s="515"/>
      <c r="BG88" s="515"/>
      <c r="BH88" s="515"/>
      <c r="BI88" s="515"/>
      <c r="BJ88" s="515"/>
      <c r="BK88" s="515"/>
      <c r="BL88" s="515"/>
      <c r="BM88" s="515"/>
      <c r="BN88" s="515"/>
      <c r="BO88" s="515"/>
      <c r="BP88" s="515"/>
      <c r="BQ88" s="515"/>
      <c r="BR88" s="515"/>
      <c r="BS88" s="515"/>
      <c r="BT88" s="515"/>
      <c r="BU88" s="515"/>
      <c r="BV88" s="515"/>
      <c r="BW88" s="515"/>
      <c r="BX88" s="515"/>
      <c r="BY88" s="515"/>
      <c r="BZ88" s="515"/>
      <c r="CA88" s="515"/>
      <c r="CB88" s="515"/>
      <c r="CC88" s="515"/>
      <c r="CD88" s="515"/>
      <c r="CE88" s="515"/>
      <c r="CF88" s="515"/>
      <c r="CG88" s="515"/>
      <c r="CH88" s="515"/>
      <c r="CI88" s="515"/>
      <c r="CJ88" s="515"/>
      <c r="CK88" s="515"/>
      <c r="CL88" s="515"/>
      <c r="CM88" s="515"/>
      <c r="CN88" s="515"/>
      <c r="CO88" s="515"/>
      <c r="CP88" s="515"/>
      <c r="CQ88" s="515"/>
      <c r="CR88" s="515"/>
      <c r="CS88" s="515"/>
      <c r="CT88" s="515"/>
      <c r="CU88" s="515"/>
      <c r="CV88" s="515"/>
      <c r="CW88" s="515"/>
      <c r="CX88" s="515"/>
      <c r="CY88" s="515"/>
      <c r="CZ88" s="515"/>
      <c r="DA88" s="515"/>
      <c r="DB88" s="515"/>
      <c r="DC88" s="515"/>
      <c r="DD88" s="515"/>
      <c r="DE88" s="515"/>
      <c r="DF88" s="515"/>
      <c r="DG88" s="515"/>
      <c r="DH88" s="515"/>
      <c r="DI88" s="515"/>
      <c r="DJ88" s="515"/>
      <c r="DK88" s="515"/>
      <c r="DL88" s="515"/>
      <c r="DM88" s="515"/>
      <c r="DN88" s="515"/>
      <c r="DO88" s="515"/>
      <c r="DP88" s="515"/>
      <c r="DQ88" s="515"/>
      <c r="DR88" s="515"/>
      <c r="DS88" s="515"/>
      <c r="DT88" s="515"/>
      <c r="DU88" s="515"/>
      <c r="DV88" s="515"/>
      <c r="DW88" s="515"/>
      <c r="DX88" s="515"/>
      <c r="DY88" s="515"/>
      <c r="DZ88" s="515"/>
      <c r="EA88" s="515"/>
      <c r="EB88" s="515"/>
      <c r="EC88" s="515"/>
      <c r="ED88" s="515"/>
      <c r="EE88" s="515"/>
      <c r="EF88" s="515"/>
      <c r="EG88" s="515"/>
      <c r="EH88" s="515"/>
      <c r="EI88" s="515"/>
      <c r="EJ88" s="515"/>
      <c r="EK88" s="515"/>
      <c r="EL88" s="515"/>
      <c r="EM88" s="515"/>
      <c r="EN88" s="515"/>
      <c r="EO88" s="515"/>
      <c r="EP88" s="515"/>
      <c r="EQ88" s="515"/>
      <c r="ER88" s="515"/>
      <c r="ES88" s="515"/>
      <c r="ET88" s="515"/>
      <c r="EU88" s="515"/>
      <c r="EV88" s="515"/>
      <c r="EW88" s="515"/>
      <c r="EX88" s="515"/>
      <c r="EY88" s="515"/>
      <c r="EZ88" s="515"/>
      <c r="FA88" s="515"/>
      <c r="FB88" s="515"/>
      <c r="FC88" s="515"/>
      <c r="FD88" s="515"/>
      <c r="FE88" s="515"/>
      <c r="FF88" s="515"/>
      <c r="FG88" s="515"/>
      <c r="FH88" s="515"/>
      <c r="FI88" s="515"/>
      <c r="FJ88" s="515"/>
      <c r="FK88" s="515"/>
      <c r="FL88" s="515"/>
      <c r="FM88" s="515"/>
      <c r="FN88" s="515"/>
      <c r="FO88" s="515"/>
      <c r="FP88" s="515"/>
      <c r="FQ88" s="515"/>
      <c r="FR88" s="515"/>
      <c r="FS88" s="515"/>
      <c r="FT88" s="515"/>
      <c r="FU88" s="515"/>
      <c r="FV88" s="515"/>
      <c r="FW88" s="515"/>
      <c r="FX88" s="515"/>
      <c r="FY88" s="515"/>
      <c r="FZ88" s="515"/>
      <c r="GA88" s="515"/>
      <c r="GB88" s="515"/>
      <c r="GC88" s="515"/>
    </row>
    <row r="89" spans="1:185" s="636" customFormat="1" ht="10.9" customHeight="1">
      <c r="A89" s="630"/>
      <c r="B89" s="578" t="s">
        <v>388</v>
      </c>
      <c r="C89" s="634"/>
      <c r="D89" s="627">
        <f t="shared" si="41"/>
        <v>0</v>
      </c>
      <c r="E89" s="635" t="s">
        <v>389</v>
      </c>
      <c r="F89" s="604">
        <v>34100</v>
      </c>
      <c r="G89" s="1061"/>
      <c r="H89" s="576">
        <f t="shared" si="34"/>
        <v>0</v>
      </c>
      <c r="I89" s="508"/>
      <c r="J89" s="508">
        <f>(I89+H89+F89)*D89*'[3]Pagat databaze 2013-2014 (2)'!D$11/1000</f>
        <v>0</v>
      </c>
      <c r="K89" s="617"/>
      <c r="L89" s="578">
        <f>K89*D89/1000*'[3]Pagat databaze 2013-2014 (2)'!D$11</f>
        <v>0</v>
      </c>
      <c r="M89" s="578"/>
      <c r="N89" s="578">
        <f>M89*D89/1000*'[3]Pagat databaze 2013-2014 (2)'!D$11</f>
        <v>0</v>
      </c>
      <c r="O89" s="578"/>
      <c r="P89" s="579">
        <f>O89*D89/1000*'[3]Pagat databaze 2013-2014 (2)'!$D$11</f>
        <v>0</v>
      </c>
      <c r="Q89" s="564">
        <f t="shared" si="35"/>
        <v>0</v>
      </c>
      <c r="R89" s="579">
        <f>Q89*$D89/1000*'[3]Pagat databaze 2013-2014 (2)'!$D$11</f>
        <v>0</v>
      </c>
      <c r="S89" s="592">
        <f t="shared" si="36"/>
        <v>0</v>
      </c>
      <c r="T89" s="579">
        <f>S89*$D89/1000*'[3]Pagat databaze 2013-2014 (2)'!$D$11</f>
        <v>0</v>
      </c>
      <c r="U89" s="577"/>
      <c r="V89" s="579">
        <f>U89*$D89/1000*'[3]Pagat databaze 2013-2014 (2)'!$D$11</f>
        <v>0</v>
      </c>
      <c r="W89" s="579">
        <f t="shared" si="37"/>
        <v>0</v>
      </c>
      <c r="X89" s="580">
        <f t="shared" si="38"/>
        <v>0</v>
      </c>
      <c r="Y89" s="580">
        <f>X89*'[3]Pagat databaze 2013-2014 (2)'!D$10</f>
        <v>0</v>
      </c>
      <c r="Z89" s="581">
        <f>IF(D89=0,0,IF(X89/D89/'[3]Pagat databaze 2013-2014 (2)'!D$11*1000&gt;'[3]Pagat databaze 2013-2014 (2)'!D$8,'[3]Pagat databaze 2013-2014 (2)'!D$8*D89*'[3]Pagat databaze 2013-2014 (2)'!D$11/1000,X89))</f>
        <v>0</v>
      </c>
      <c r="AA89" s="568">
        <f t="shared" si="40"/>
        <v>0</v>
      </c>
      <c r="AB89" s="581">
        <f t="shared" si="39"/>
        <v>0</v>
      </c>
      <c r="AC89" s="582">
        <f t="shared" si="32"/>
        <v>0</v>
      </c>
      <c r="AD89" s="515"/>
      <c r="AE89" s="515"/>
      <c r="AF89" s="515"/>
      <c r="AG89" s="515"/>
      <c r="AH89" s="515"/>
      <c r="AI89" s="515"/>
      <c r="AJ89" s="515"/>
      <c r="AK89" s="515"/>
      <c r="AL89" s="515"/>
      <c r="AM89" s="515"/>
      <c r="AN89" s="515"/>
      <c r="AO89" s="515"/>
      <c r="AP89" s="515"/>
      <c r="AQ89" s="515"/>
      <c r="AR89" s="515"/>
      <c r="AS89" s="515"/>
      <c r="AT89" s="515"/>
      <c r="AU89" s="515"/>
      <c r="AV89" s="515"/>
      <c r="AW89" s="515"/>
      <c r="AX89" s="515"/>
      <c r="AY89" s="515"/>
      <c r="AZ89" s="515"/>
      <c r="BA89" s="515"/>
      <c r="BB89" s="515"/>
      <c r="BC89" s="515"/>
      <c r="BD89" s="515"/>
      <c r="BE89" s="515"/>
      <c r="BF89" s="515"/>
      <c r="BG89" s="515"/>
      <c r="BH89" s="515"/>
      <c r="BI89" s="515"/>
      <c r="BJ89" s="515"/>
      <c r="BK89" s="515"/>
      <c r="BL89" s="515"/>
      <c r="BM89" s="515"/>
      <c r="BN89" s="515"/>
      <c r="BO89" s="515"/>
      <c r="BP89" s="515"/>
      <c r="BQ89" s="515"/>
      <c r="BR89" s="515"/>
      <c r="BS89" s="515"/>
      <c r="BT89" s="515"/>
      <c r="BU89" s="515"/>
      <c r="BV89" s="515"/>
      <c r="BW89" s="515"/>
      <c r="BX89" s="515"/>
      <c r="BY89" s="515"/>
      <c r="BZ89" s="515"/>
      <c r="CA89" s="515"/>
      <c r="CB89" s="515"/>
      <c r="CC89" s="515"/>
      <c r="CD89" s="515"/>
      <c r="CE89" s="515"/>
      <c r="CF89" s="515"/>
      <c r="CG89" s="515"/>
      <c r="CH89" s="515"/>
      <c r="CI89" s="515"/>
      <c r="CJ89" s="515"/>
      <c r="CK89" s="515"/>
      <c r="CL89" s="515"/>
      <c r="CM89" s="515"/>
      <c r="CN89" s="515"/>
      <c r="CO89" s="515"/>
      <c r="CP89" s="515"/>
      <c r="CQ89" s="515"/>
      <c r="CR89" s="515"/>
      <c r="CS89" s="515"/>
      <c r="CT89" s="515"/>
      <c r="CU89" s="515"/>
      <c r="CV89" s="515"/>
      <c r="CW89" s="515"/>
      <c r="CX89" s="515"/>
      <c r="CY89" s="515"/>
      <c r="CZ89" s="515"/>
      <c r="DA89" s="515"/>
      <c r="DB89" s="515"/>
      <c r="DC89" s="515"/>
      <c r="DD89" s="515"/>
      <c r="DE89" s="515"/>
      <c r="DF89" s="515"/>
      <c r="DG89" s="515"/>
      <c r="DH89" s="515"/>
      <c r="DI89" s="515"/>
      <c r="DJ89" s="515"/>
      <c r="DK89" s="515"/>
      <c r="DL89" s="515"/>
      <c r="DM89" s="515"/>
      <c r="DN89" s="515"/>
      <c r="DO89" s="515"/>
      <c r="DP89" s="515"/>
      <c r="DQ89" s="515"/>
      <c r="DR89" s="515"/>
      <c r="DS89" s="515"/>
      <c r="DT89" s="515"/>
      <c r="DU89" s="515"/>
      <c r="DV89" s="515"/>
      <c r="DW89" s="515"/>
      <c r="DX89" s="515"/>
      <c r="DY89" s="515"/>
      <c r="DZ89" s="515"/>
      <c r="EA89" s="515"/>
      <c r="EB89" s="515"/>
      <c r="EC89" s="515"/>
      <c r="ED89" s="515"/>
      <c r="EE89" s="515"/>
      <c r="EF89" s="515"/>
      <c r="EG89" s="515"/>
      <c r="EH89" s="515"/>
      <c r="EI89" s="515"/>
      <c r="EJ89" s="515"/>
      <c r="EK89" s="515"/>
      <c r="EL89" s="515"/>
      <c r="EM89" s="515"/>
      <c r="EN89" s="515"/>
      <c r="EO89" s="515"/>
      <c r="EP89" s="515"/>
      <c r="EQ89" s="515"/>
      <c r="ER89" s="515"/>
      <c r="ES89" s="515"/>
      <c r="ET89" s="515"/>
      <c r="EU89" s="515"/>
      <c r="EV89" s="515"/>
      <c r="EW89" s="515"/>
      <c r="EX89" s="515"/>
      <c r="EY89" s="515"/>
      <c r="EZ89" s="515"/>
      <c r="FA89" s="515"/>
      <c r="FB89" s="515"/>
      <c r="FC89" s="515"/>
      <c r="FD89" s="515"/>
      <c r="FE89" s="515"/>
      <c r="FF89" s="515"/>
      <c r="FG89" s="515"/>
      <c r="FH89" s="515"/>
      <c r="FI89" s="515"/>
      <c r="FJ89" s="515"/>
      <c r="FK89" s="515"/>
      <c r="FL89" s="515"/>
      <c r="FM89" s="515"/>
      <c r="FN89" s="515"/>
      <c r="FO89" s="515"/>
      <c r="FP89" s="515"/>
      <c r="FQ89" s="515"/>
      <c r="FR89" s="515"/>
      <c r="FS89" s="515"/>
      <c r="FT89" s="515"/>
      <c r="FU89" s="515"/>
      <c r="FV89" s="515"/>
      <c r="FW89" s="515"/>
      <c r="FX89" s="515"/>
      <c r="FY89" s="515"/>
      <c r="FZ89" s="515"/>
      <c r="GA89" s="515"/>
      <c r="GB89" s="515"/>
      <c r="GC89" s="515"/>
    </row>
    <row r="90" spans="1:185" s="636" customFormat="1" ht="10.9" customHeight="1">
      <c r="A90" s="630"/>
      <c r="B90" s="578" t="s">
        <v>390</v>
      </c>
      <c r="C90" s="634"/>
      <c r="D90" s="627">
        <f t="shared" si="41"/>
        <v>0</v>
      </c>
      <c r="E90" s="635" t="s">
        <v>391</v>
      </c>
      <c r="F90" s="604">
        <v>34500</v>
      </c>
      <c r="G90" s="1061"/>
      <c r="H90" s="576">
        <f t="shared" si="34"/>
        <v>0</v>
      </c>
      <c r="I90" s="508"/>
      <c r="J90" s="508">
        <f>(I90+H90+F90)*D90*'[3]Pagat databaze 2013-2014 (2)'!D$11/1000</f>
        <v>0</v>
      </c>
      <c r="K90" s="617"/>
      <c r="L90" s="578">
        <f>K90*D90/1000*'[3]Pagat databaze 2013-2014 (2)'!D$11</f>
        <v>0</v>
      </c>
      <c r="M90" s="578"/>
      <c r="N90" s="578">
        <f>M90*D90/1000*'[3]Pagat databaze 2013-2014 (2)'!D$11</f>
        <v>0</v>
      </c>
      <c r="O90" s="578"/>
      <c r="P90" s="579">
        <f>O90*D90/1000*'[3]Pagat databaze 2013-2014 (2)'!$D$11</f>
        <v>0</v>
      </c>
      <c r="Q90" s="564">
        <f t="shared" si="35"/>
        <v>0</v>
      </c>
      <c r="R90" s="579">
        <f>Q90*$D90/1000*'[3]Pagat databaze 2013-2014 (2)'!$D$11</f>
        <v>0</v>
      </c>
      <c r="S90" s="592">
        <f t="shared" si="36"/>
        <v>0</v>
      </c>
      <c r="T90" s="579">
        <f>S90*$D90/1000*'[3]Pagat databaze 2013-2014 (2)'!$D$11</f>
        <v>0</v>
      </c>
      <c r="U90" s="577"/>
      <c r="V90" s="579">
        <f>U90*$D90/1000*'[3]Pagat databaze 2013-2014 (2)'!$D$11</f>
        <v>0</v>
      </c>
      <c r="W90" s="579">
        <f t="shared" si="37"/>
        <v>0</v>
      </c>
      <c r="X90" s="580">
        <f t="shared" si="38"/>
        <v>0</v>
      </c>
      <c r="Y90" s="580">
        <f>X90*'[3]Pagat databaze 2013-2014 (2)'!D$10</f>
        <v>0</v>
      </c>
      <c r="Z90" s="581">
        <f>IF(D90=0,0,IF(X90/D90/'[3]Pagat databaze 2013-2014 (2)'!D$11*1000&gt;'[3]Pagat databaze 2013-2014 (2)'!D$8,'[3]Pagat databaze 2013-2014 (2)'!D$8*D90*'[3]Pagat databaze 2013-2014 (2)'!D$11/1000,X90))</f>
        <v>0</v>
      </c>
      <c r="AA90" s="568">
        <f t="shared" si="40"/>
        <v>0</v>
      </c>
      <c r="AB90" s="581">
        <f t="shared" si="39"/>
        <v>0</v>
      </c>
      <c r="AC90" s="582">
        <f t="shared" si="32"/>
        <v>0</v>
      </c>
      <c r="AD90" s="515"/>
      <c r="AE90" s="515"/>
      <c r="AF90" s="515"/>
      <c r="AG90" s="515"/>
      <c r="AH90" s="515"/>
      <c r="AI90" s="515"/>
      <c r="AJ90" s="515"/>
      <c r="AK90" s="515"/>
      <c r="AL90" s="515"/>
      <c r="AM90" s="515"/>
      <c r="AN90" s="515"/>
      <c r="AO90" s="515"/>
      <c r="AP90" s="515"/>
      <c r="AQ90" s="515"/>
      <c r="AR90" s="515"/>
      <c r="AS90" s="515"/>
      <c r="AT90" s="515"/>
      <c r="AU90" s="515"/>
      <c r="AV90" s="515"/>
      <c r="AW90" s="515"/>
      <c r="AX90" s="515"/>
      <c r="AY90" s="515"/>
      <c r="AZ90" s="515"/>
      <c r="BA90" s="515"/>
      <c r="BB90" s="515"/>
      <c r="BC90" s="515"/>
      <c r="BD90" s="515"/>
      <c r="BE90" s="515"/>
      <c r="BF90" s="515"/>
      <c r="BG90" s="515"/>
      <c r="BH90" s="515"/>
      <c r="BI90" s="515"/>
      <c r="BJ90" s="515"/>
      <c r="BK90" s="515"/>
      <c r="BL90" s="515"/>
      <c r="BM90" s="515"/>
      <c r="BN90" s="515"/>
      <c r="BO90" s="515"/>
      <c r="BP90" s="515"/>
      <c r="BQ90" s="515"/>
      <c r="BR90" s="515"/>
      <c r="BS90" s="515"/>
      <c r="BT90" s="515"/>
      <c r="BU90" s="515"/>
      <c r="BV90" s="515"/>
      <c r="BW90" s="515"/>
      <c r="BX90" s="515"/>
      <c r="BY90" s="515"/>
      <c r="BZ90" s="515"/>
      <c r="CA90" s="515"/>
      <c r="CB90" s="515"/>
      <c r="CC90" s="515"/>
      <c r="CD90" s="515"/>
      <c r="CE90" s="515"/>
      <c r="CF90" s="515"/>
      <c r="CG90" s="515"/>
      <c r="CH90" s="515"/>
      <c r="CI90" s="515"/>
      <c r="CJ90" s="515"/>
      <c r="CK90" s="515"/>
      <c r="CL90" s="515"/>
      <c r="CM90" s="515"/>
      <c r="CN90" s="515"/>
      <c r="CO90" s="515"/>
      <c r="CP90" s="515"/>
      <c r="CQ90" s="515"/>
      <c r="CR90" s="515"/>
      <c r="CS90" s="515"/>
      <c r="CT90" s="515"/>
      <c r="CU90" s="515"/>
      <c r="CV90" s="515"/>
      <c r="CW90" s="515"/>
      <c r="CX90" s="515"/>
      <c r="CY90" s="515"/>
      <c r="CZ90" s="515"/>
      <c r="DA90" s="515"/>
      <c r="DB90" s="515"/>
      <c r="DC90" s="515"/>
      <c r="DD90" s="515"/>
      <c r="DE90" s="515"/>
      <c r="DF90" s="515"/>
      <c r="DG90" s="515"/>
      <c r="DH90" s="515"/>
      <c r="DI90" s="515"/>
      <c r="DJ90" s="515"/>
      <c r="DK90" s="515"/>
      <c r="DL90" s="515"/>
      <c r="DM90" s="515"/>
      <c r="DN90" s="515"/>
      <c r="DO90" s="515"/>
      <c r="DP90" s="515"/>
      <c r="DQ90" s="515"/>
      <c r="DR90" s="515"/>
      <c r="DS90" s="515"/>
      <c r="DT90" s="515"/>
      <c r="DU90" s="515"/>
      <c r="DV90" s="515"/>
      <c r="DW90" s="515"/>
      <c r="DX90" s="515"/>
      <c r="DY90" s="515"/>
      <c r="DZ90" s="515"/>
      <c r="EA90" s="515"/>
      <c r="EB90" s="515"/>
      <c r="EC90" s="515"/>
      <c r="ED90" s="515"/>
      <c r="EE90" s="515"/>
      <c r="EF90" s="515"/>
      <c r="EG90" s="515"/>
      <c r="EH90" s="515"/>
      <c r="EI90" s="515"/>
      <c r="EJ90" s="515"/>
      <c r="EK90" s="515"/>
      <c r="EL90" s="515"/>
      <c r="EM90" s="515"/>
      <c r="EN90" s="515"/>
      <c r="EO90" s="515"/>
      <c r="EP90" s="515"/>
      <c r="EQ90" s="515"/>
      <c r="ER90" s="515"/>
      <c r="ES90" s="515"/>
      <c r="ET90" s="515"/>
      <c r="EU90" s="515"/>
      <c r="EV90" s="515"/>
      <c r="EW90" s="515"/>
      <c r="EX90" s="515"/>
      <c r="EY90" s="515"/>
      <c r="EZ90" s="515"/>
      <c r="FA90" s="515"/>
      <c r="FB90" s="515"/>
      <c r="FC90" s="515"/>
      <c r="FD90" s="515"/>
      <c r="FE90" s="515"/>
      <c r="FF90" s="515"/>
      <c r="FG90" s="515"/>
      <c r="FH90" s="515"/>
      <c r="FI90" s="515"/>
      <c r="FJ90" s="515"/>
      <c r="FK90" s="515"/>
      <c r="FL90" s="515"/>
      <c r="FM90" s="515"/>
      <c r="FN90" s="515"/>
      <c r="FO90" s="515"/>
      <c r="FP90" s="515"/>
      <c r="FQ90" s="515"/>
      <c r="FR90" s="515"/>
      <c r="FS90" s="515"/>
      <c r="FT90" s="515"/>
      <c r="FU90" s="515"/>
      <c r="FV90" s="515"/>
      <c r="FW90" s="515"/>
      <c r="FX90" s="515"/>
      <c r="FY90" s="515"/>
      <c r="FZ90" s="515"/>
      <c r="GA90" s="515"/>
      <c r="GB90" s="515"/>
      <c r="GC90" s="515"/>
    </row>
    <row r="91" spans="1:185" s="636" customFormat="1" ht="10.9" customHeight="1">
      <c r="A91" s="630"/>
      <c r="B91" s="578" t="s">
        <v>392</v>
      </c>
      <c r="C91" s="634"/>
      <c r="D91" s="627">
        <f t="shared" si="41"/>
        <v>0</v>
      </c>
      <c r="E91" s="635" t="s">
        <v>393</v>
      </c>
      <c r="F91" s="604">
        <v>35000</v>
      </c>
      <c r="G91" s="1061"/>
      <c r="H91" s="576">
        <f t="shared" si="34"/>
        <v>0</v>
      </c>
      <c r="I91" s="508"/>
      <c r="J91" s="508">
        <f>(I91+H91+F91)*D91*'[3]Pagat databaze 2013-2014 (2)'!D$11/1000</f>
        <v>0</v>
      </c>
      <c r="K91" s="617"/>
      <c r="L91" s="578">
        <f>K91*D91/1000*'[3]Pagat databaze 2013-2014 (2)'!D$11</f>
        <v>0</v>
      </c>
      <c r="M91" s="578"/>
      <c r="N91" s="578">
        <f>M91*D91/1000*'[3]Pagat databaze 2013-2014 (2)'!D$11</f>
        <v>0</v>
      </c>
      <c r="O91" s="578"/>
      <c r="P91" s="579">
        <f>O91*D91/1000*'[3]Pagat databaze 2013-2014 (2)'!$D$11</f>
        <v>0</v>
      </c>
      <c r="Q91" s="564">
        <f t="shared" si="35"/>
        <v>0</v>
      </c>
      <c r="R91" s="579">
        <f>Q91*$D91/1000*'[3]Pagat databaze 2013-2014 (2)'!$D$11</f>
        <v>0</v>
      </c>
      <c r="S91" s="592">
        <f t="shared" si="36"/>
        <v>0</v>
      </c>
      <c r="T91" s="579">
        <f>S91*$D91/1000*'[3]Pagat databaze 2013-2014 (2)'!$D$11</f>
        <v>0</v>
      </c>
      <c r="U91" s="577"/>
      <c r="V91" s="579">
        <f>U91*$D91/1000*'[3]Pagat databaze 2013-2014 (2)'!$D$11</f>
        <v>0</v>
      </c>
      <c r="W91" s="579">
        <f t="shared" si="37"/>
        <v>0</v>
      </c>
      <c r="X91" s="580">
        <f t="shared" si="38"/>
        <v>0</v>
      </c>
      <c r="Y91" s="580">
        <f>X91*'[3]Pagat databaze 2013-2014 (2)'!D$10</f>
        <v>0</v>
      </c>
      <c r="Z91" s="581">
        <f>IF(D91=0,0,IF(X91/D91/'[3]Pagat databaze 2013-2014 (2)'!D$11*1000&gt;'[3]Pagat databaze 2013-2014 (2)'!D$8,'[3]Pagat databaze 2013-2014 (2)'!D$8*D91*'[3]Pagat databaze 2013-2014 (2)'!D$11/1000,X91))</f>
        <v>0</v>
      </c>
      <c r="AA91" s="568">
        <f t="shared" si="40"/>
        <v>0</v>
      </c>
      <c r="AB91" s="581">
        <f t="shared" si="39"/>
        <v>0</v>
      </c>
      <c r="AC91" s="582">
        <f t="shared" si="32"/>
        <v>0</v>
      </c>
      <c r="AD91" s="515"/>
      <c r="AE91" s="515"/>
      <c r="AF91" s="515"/>
      <c r="AG91" s="515"/>
      <c r="AH91" s="515"/>
      <c r="AI91" s="515"/>
      <c r="AJ91" s="515"/>
      <c r="AK91" s="515"/>
      <c r="AL91" s="515"/>
      <c r="AM91" s="515"/>
      <c r="AN91" s="515"/>
      <c r="AO91" s="515"/>
      <c r="AP91" s="515"/>
      <c r="AQ91" s="515"/>
      <c r="AR91" s="515"/>
      <c r="AS91" s="515"/>
      <c r="AT91" s="515"/>
      <c r="AU91" s="515"/>
      <c r="AV91" s="515"/>
      <c r="AW91" s="515"/>
      <c r="AX91" s="515"/>
      <c r="AY91" s="515"/>
      <c r="AZ91" s="515"/>
      <c r="BA91" s="515"/>
      <c r="BB91" s="515"/>
      <c r="BC91" s="515"/>
      <c r="BD91" s="515"/>
      <c r="BE91" s="515"/>
      <c r="BF91" s="515"/>
      <c r="BG91" s="515"/>
      <c r="BH91" s="515"/>
      <c r="BI91" s="515"/>
      <c r="BJ91" s="515"/>
      <c r="BK91" s="515"/>
      <c r="BL91" s="515"/>
      <c r="BM91" s="515"/>
      <c r="BN91" s="515"/>
      <c r="BO91" s="515"/>
      <c r="BP91" s="515"/>
      <c r="BQ91" s="515"/>
      <c r="BR91" s="515"/>
      <c r="BS91" s="515"/>
      <c r="BT91" s="515"/>
      <c r="BU91" s="515"/>
      <c r="BV91" s="515"/>
      <c r="BW91" s="515"/>
      <c r="BX91" s="515"/>
      <c r="BY91" s="515"/>
      <c r="BZ91" s="515"/>
      <c r="CA91" s="515"/>
      <c r="CB91" s="515"/>
      <c r="CC91" s="515"/>
      <c r="CD91" s="515"/>
      <c r="CE91" s="515"/>
      <c r="CF91" s="515"/>
      <c r="CG91" s="515"/>
      <c r="CH91" s="515"/>
      <c r="CI91" s="515"/>
      <c r="CJ91" s="515"/>
      <c r="CK91" s="515"/>
      <c r="CL91" s="515"/>
      <c r="CM91" s="515"/>
      <c r="CN91" s="515"/>
      <c r="CO91" s="515"/>
      <c r="CP91" s="515"/>
      <c r="CQ91" s="515"/>
      <c r="CR91" s="515"/>
      <c r="CS91" s="515"/>
      <c r="CT91" s="515"/>
      <c r="CU91" s="515"/>
      <c r="CV91" s="515"/>
      <c r="CW91" s="515"/>
      <c r="CX91" s="515"/>
      <c r="CY91" s="515"/>
      <c r="CZ91" s="515"/>
      <c r="DA91" s="515"/>
      <c r="DB91" s="515"/>
      <c r="DC91" s="515"/>
      <c r="DD91" s="515"/>
      <c r="DE91" s="515"/>
      <c r="DF91" s="515"/>
      <c r="DG91" s="515"/>
      <c r="DH91" s="515"/>
      <c r="DI91" s="515"/>
      <c r="DJ91" s="515"/>
      <c r="DK91" s="515"/>
      <c r="DL91" s="515"/>
      <c r="DM91" s="515"/>
      <c r="DN91" s="515"/>
      <c r="DO91" s="515"/>
      <c r="DP91" s="515"/>
      <c r="DQ91" s="515"/>
      <c r="DR91" s="515"/>
      <c r="DS91" s="515"/>
      <c r="DT91" s="515"/>
      <c r="DU91" s="515"/>
      <c r="DV91" s="515"/>
      <c r="DW91" s="515"/>
      <c r="DX91" s="515"/>
      <c r="DY91" s="515"/>
      <c r="DZ91" s="515"/>
      <c r="EA91" s="515"/>
      <c r="EB91" s="515"/>
      <c r="EC91" s="515"/>
      <c r="ED91" s="515"/>
      <c r="EE91" s="515"/>
      <c r="EF91" s="515"/>
      <c r="EG91" s="515"/>
      <c r="EH91" s="515"/>
      <c r="EI91" s="515"/>
      <c r="EJ91" s="515"/>
      <c r="EK91" s="515"/>
      <c r="EL91" s="515"/>
      <c r="EM91" s="515"/>
      <c r="EN91" s="515"/>
      <c r="EO91" s="515"/>
      <c r="EP91" s="515"/>
      <c r="EQ91" s="515"/>
      <c r="ER91" s="515"/>
      <c r="ES91" s="515"/>
      <c r="ET91" s="515"/>
      <c r="EU91" s="515"/>
      <c r="EV91" s="515"/>
      <c r="EW91" s="515"/>
      <c r="EX91" s="515"/>
      <c r="EY91" s="515"/>
      <c r="EZ91" s="515"/>
      <c r="FA91" s="515"/>
      <c r="FB91" s="515"/>
      <c r="FC91" s="515"/>
      <c r="FD91" s="515"/>
      <c r="FE91" s="515"/>
      <c r="FF91" s="515"/>
      <c r="FG91" s="515"/>
      <c r="FH91" s="515"/>
      <c r="FI91" s="515"/>
      <c r="FJ91" s="515"/>
      <c r="FK91" s="515"/>
      <c r="FL91" s="515"/>
      <c r="FM91" s="515"/>
      <c r="FN91" s="515"/>
      <c r="FO91" s="515"/>
      <c r="FP91" s="515"/>
      <c r="FQ91" s="515"/>
      <c r="FR91" s="515"/>
      <c r="FS91" s="515"/>
      <c r="FT91" s="515"/>
      <c r="FU91" s="515"/>
      <c r="FV91" s="515"/>
      <c r="FW91" s="515"/>
      <c r="FX91" s="515"/>
      <c r="FY91" s="515"/>
      <c r="FZ91" s="515"/>
      <c r="GA91" s="515"/>
      <c r="GB91" s="515"/>
      <c r="GC91" s="515"/>
    </row>
    <row r="92" spans="1:185" s="636" customFormat="1" ht="10.9" customHeight="1">
      <c r="A92" s="630"/>
      <c r="B92" s="578" t="s">
        <v>469</v>
      </c>
      <c r="C92" s="634"/>
      <c r="D92" s="627">
        <f t="shared" si="41"/>
        <v>0</v>
      </c>
      <c r="E92" s="635" t="s">
        <v>422</v>
      </c>
      <c r="F92" s="604">
        <v>35400</v>
      </c>
      <c r="G92" s="1061"/>
      <c r="H92" s="576">
        <f t="shared" si="34"/>
        <v>0</v>
      </c>
      <c r="I92" s="508"/>
      <c r="J92" s="508">
        <f>(I92+H92+F92)*D92*'[3]Pagat databaze 2013-2014 (2)'!D$11/1000</f>
        <v>0</v>
      </c>
      <c r="K92" s="617"/>
      <c r="L92" s="578">
        <f>K92*D92/1000*'[3]Pagat databaze 2013-2014 (2)'!D$11</f>
        <v>0</v>
      </c>
      <c r="M92" s="578"/>
      <c r="N92" s="578">
        <f>M92*D92/1000*'[3]Pagat databaze 2013-2014 (2)'!D$11</f>
        <v>0</v>
      </c>
      <c r="O92" s="578"/>
      <c r="P92" s="579">
        <f>O92*D92/1000*'[3]Pagat databaze 2013-2014 (2)'!$D$11</f>
        <v>0</v>
      </c>
      <c r="Q92" s="564">
        <f t="shared" si="35"/>
        <v>0</v>
      </c>
      <c r="R92" s="579">
        <f>Q92*$D92/1000*'[3]Pagat databaze 2013-2014 (2)'!$D$11</f>
        <v>0</v>
      </c>
      <c r="S92" s="592">
        <f t="shared" si="36"/>
        <v>0</v>
      </c>
      <c r="T92" s="579">
        <f>S92*$D92/1000*'[3]Pagat databaze 2013-2014 (2)'!$D$11</f>
        <v>0</v>
      </c>
      <c r="U92" s="577"/>
      <c r="V92" s="579">
        <f>U92*$D92/1000*'[3]Pagat databaze 2013-2014 (2)'!$D$11</f>
        <v>0</v>
      </c>
      <c r="W92" s="579">
        <f t="shared" si="37"/>
        <v>0</v>
      </c>
      <c r="X92" s="580">
        <f t="shared" si="38"/>
        <v>0</v>
      </c>
      <c r="Y92" s="580">
        <f>X92*'[3]Pagat databaze 2013-2014 (2)'!D$10</f>
        <v>0</v>
      </c>
      <c r="Z92" s="581">
        <f>IF(D92=0,0,IF(X92/D92/'[3]Pagat databaze 2013-2014 (2)'!D$11*1000&gt;'[3]Pagat databaze 2013-2014 (2)'!D$8,'[3]Pagat databaze 2013-2014 (2)'!D$8*D92*'[3]Pagat databaze 2013-2014 (2)'!D$11/1000,X92))</f>
        <v>0</v>
      </c>
      <c r="AA92" s="568">
        <f t="shared" si="40"/>
        <v>0</v>
      </c>
      <c r="AB92" s="581">
        <f t="shared" si="39"/>
        <v>0</v>
      </c>
      <c r="AC92" s="582">
        <f t="shared" si="32"/>
        <v>0</v>
      </c>
      <c r="AD92" s="515"/>
      <c r="AE92" s="515"/>
      <c r="AF92" s="515"/>
      <c r="AG92" s="515"/>
      <c r="AH92" s="515"/>
      <c r="AI92" s="515"/>
      <c r="AJ92" s="515"/>
      <c r="AK92" s="515"/>
      <c r="AL92" s="515"/>
      <c r="AM92" s="515"/>
      <c r="AN92" s="515"/>
      <c r="AO92" s="515"/>
      <c r="AP92" s="515"/>
      <c r="AQ92" s="515"/>
      <c r="AR92" s="515"/>
      <c r="AS92" s="515"/>
      <c r="AT92" s="515"/>
      <c r="AU92" s="515"/>
      <c r="AV92" s="515"/>
      <c r="AW92" s="515"/>
      <c r="AX92" s="515"/>
      <c r="AY92" s="515"/>
      <c r="AZ92" s="515"/>
      <c r="BA92" s="515"/>
      <c r="BB92" s="515"/>
      <c r="BC92" s="515"/>
      <c r="BD92" s="515"/>
      <c r="BE92" s="515"/>
      <c r="BF92" s="515"/>
      <c r="BG92" s="515"/>
      <c r="BH92" s="515"/>
      <c r="BI92" s="515"/>
      <c r="BJ92" s="515"/>
      <c r="BK92" s="515"/>
      <c r="BL92" s="515"/>
      <c r="BM92" s="515"/>
      <c r="BN92" s="515"/>
      <c r="BO92" s="515"/>
      <c r="BP92" s="515"/>
      <c r="BQ92" s="515"/>
      <c r="BR92" s="515"/>
      <c r="BS92" s="515"/>
      <c r="BT92" s="515"/>
      <c r="BU92" s="515"/>
      <c r="BV92" s="515"/>
      <c r="BW92" s="515"/>
      <c r="BX92" s="515"/>
      <c r="BY92" s="515"/>
      <c r="BZ92" s="515"/>
      <c r="CA92" s="515"/>
      <c r="CB92" s="515"/>
      <c r="CC92" s="515"/>
      <c r="CD92" s="515"/>
      <c r="CE92" s="515"/>
      <c r="CF92" s="515"/>
      <c r="CG92" s="515"/>
      <c r="CH92" s="515"/>
      <c r="CI92" s="515"/>
      <c r="CJ92" s="515"/>
      <c r="CK92" s="515"/>
      <c r="CL92" s="515"/>
      <c r="CM92" s="515"/>
      <c r="CN92" s="515"/>
      <c r="CO92" s="515"/>
      <c r="CP92" s="515"/>
      <c r="CQ92" s="515"/>
      <c r="CR92" s="515"/>
      <c r="CS92" s="515"/>
      <c r="CT92" s="515"/>
      <c r="CU92" s="515"/>
      <c r="CV92" s="515"/>
      <c r="CW92" s="515"/>
      <c r="CX92" s="515"/>
      <c r="CY92" s="515"/>
      <c r="CZ92" s="515"/>
      <c r="DA92" s="515"/>
      <c r="DB92" s="515"/>
      <c r="DC92" s="515"/>
      <c r="DD92" s="515"/>
      <c r="DE92" s="515"/>
      <c r="DF92" s="515"/>
      <c r="DG92" s="515"/>
      <c r="DH92" s="515"/>
      <c r="DI92" s="515"/>
      <c r="DJ92" s="515"/>
      <c r="DK92" s="515"/>
      <c r="DL92" s="515"/>
      <c r="DM92" s="515"/>
      <c r="DN92" s="515"/>
      <c r="DO92" s="515"/>
      <c r="DP92" s="515"/>
      <c r="DQ92" s="515"/>
      <c r="DR92" s="515"/>
      <c r="DS92" s="515"/>
      <c r="DT92" s="515"/>
      <c r="DU92" s="515"/>
      <c r="DV92" s="515"/>
      <c r="DW92" s="515"/>
      <c r="DX92" s="515"/>
      <c r="DY92" s="515"/>
      <c r="DZ92" s="515"/>
      <c r="EA92" s="515"/>
      <c r="EB92" s="515"/>
      <c r="EC92" s="515"/>
      <c r="ED92" s="515"/>
      <c r="EE92" s="515"/>
      <c r="EF92" s="515"/>
      <c r="EG92" s="515"/>
      <c r="EH92" s="515"/>
      <c r="EI92" s="515"/>
      <c r="EJ92" s="515"/>
      <c r="EK92" s="515"/>
      <c r="EL92" s="515"/>
      <c r="EM92" s="515"/>
      <c r="EN92" s="515"/>
      <c r="EO92" s="515"/>
      <c r="EP92" s="515"/>
      <c r="EQ92" s="515"/>
      <c r="ER92" s="515"/>
      <c r="ES92" s="515"/>
      <c r="ET92" s="515"/>
      <c r="EU92" s="515"/>
      <c r="EV92" s="515"/>
      <c r="EW92" s="515"/>
      <c r="EX92" s="515"/>
      <c r="EY92" s="515"/>
      <c r="EZ92" s="515"/>
      <c r="FA92" s="515"/>
      <c r="FB92" s="515"/>
      <c r="FC92" s="515"/>
      <c r="FD92" s="515"/>
      <c r="FE92" s="515"/>
      <c r="FF92" s="515"/>
      <c r="FG92" s="515"/>
      <c r="FH92" s="515"/>
      <c r="FI92" s="515"/>
      <c r="FJ92" s="515"/>
      <c r="FK92" s="515"/>
      <c r="FL92" s="515"/>
      <c r="FM92" s="515"/>
      <c r="FN92" s="515"/>
      <c r="FO92" s="515"/>
      <c r="FP92" s="515"/>
      <c r="FQ92" s="515"/>
      <c r="FR92" s="515"/>
      <c r="FS92" s="515"/>
      <c r="FT92" s="515"/>
      <c r="FU92" s="515"/>
      <c r="FV92" s="515"/>
      <c r="FW92" s="515"/>
      <c r="FX92" s="515"/>
      <c r="FY92" s="515"/>
      <c r="FZ92" s="515"/>
      <c r="GA92" s="515"/>
      <c r="GB92" s="515"/>
      <c r="GC92" s="515"/>
    </row>
    <row r="93" spans="1:185" s="636" customFormat="1" ht="10.9" customHeight="1">
      <c r="A93" s="630"/>
      <c r="B93" s="578" t="s">
        <v>394</v>
      </c>
      <c r="C93" s="634"/>
      <c r="D93" s="627">
        <f t="shared" si="41"/>
        <v>0</v>
      </c>
      <c r="E93" s="635" t="s">
        <v>395</v>
      </c>
      <c r="F93" s="604">
        <v>36000</v>
      </c>
      <c r="G93" s="1061"/>
      <c r="H93" s="576">
        <f t="shared" si="34"/>
        <v>0</v>
      </c>
      <c r="I93" s="508"/>
      <c r="J93" s="508">
        <f>(I93+H93+F93)*D93*'[3]Pagat databaze 2013-2014 (2)'!D$11/1000</f>
        <v>0</v>
      </c>
      <c r="K93" s="617"/>
      <c r="L93" s="578">
        <f>K93*D93/1000*'[3]Pagat databaze 2013-2014 (2)'!D$11</f>
        <v>0</v>
      </c>
      <c r="M93" s="578"/>
      <c r="N93" s="578">
        <f>M93*D93/1000*'[3]Pagat databaze 2013-2014 (2)'!D$11</f>
        <v>0</v>
      </c>
      <c r="O93" s="578"/>
      <c r="P93" s="579">
        <f>O93*D93/1000*'[3]Pagat databaze 2013-2014 (2)'!$D$11</f>
        <v>0</v>
      </c>
      <c r="Q93" s="564">
        <f t="shared" si="35"/>
        <v>0</v>
      </c>
      <c r="R93" s="579">
        <f>Q93*$D93/1000*'[3]Pagat databaze 2013-2014 (2)'!$D$11</f>
        <v>0</v>
      </c>
      <c r="S93" s="592">
        <f t="shared" si="36"/>
        <v>0</v>
      </c>
      <c r="T93" s="579">
        <f>S93*$D93/1000*'[3]Pagat databaze 2013-2014 (2)'!$D$11</f>
        <v>0</v>
      </c>
      <c r="U93" s="577"/>
      <c r="V93" s="579">
        <f>U93*$D93/1000*'[3]Pagat databaze 2013-2014 (2)'!$D$11</f>
        <v>0</v>
      </c>
      <c r="W93" s="579">
        <f t="shared" si="37"/>
        <v>0</v>
      </c>
      <c r="X93" s="580">
        <f t="shared" si="38"/>
        <v>0</v>
      </c>
      <c r="Y93" s="580">
        <f>X93*'[3]Pagat databaze 2013-2014 (2)'!D$10</f>
        <v>0</v>
      </c>
      <c r="Z93" s="581">
        <f>IF(D93=0,0,IF(X93/D93/'[3]Pagat databaze 2013-2014 (2)'!D$11*1000&gt;'[3]Pagat databaze 2013-2014 (2)'!D$8,'[3]Pagat databaze 2013-2014 (2)'!D$8*D93*'[3]Pagat databaze 2013-2014 (2)'!D$11/1000,X93))</f>
        <v>0</v>
      </c>
      <c r="AA93" s="568">
        <f t="shared" si="40"/>
        <v>0</v>
      </c>
      <c r="AB93" s="581">
        <f t="shared" si="39"/>
        <v>0</v>
      </c>
      <c r="AC93" s="582">
        <f t="shared" si="32"/>
        <v>0</v>
      </c>
      <c r="AD93" s="515"/>
      <c r="AE93" s="515"/>
      <c r="AF93" s="515"/>
      <c r="AG93" s="515"/>
      <c r="AH93" s="515"/>
      <c r="AI93" s="515"/>
      <c r="AJ93" s="515"/>
      <c r="AK93" s="515"/>
      <c r="AL93" s="515"/>
      <c r="AM93" s="515"/>
      <c r="AN93" s="515"/>
      <c r="AO93" s="515"/>
      <c r="AP93" s="515"/>
      <c r="AQ93" s="515"/>
      <c r="AR93" s="515"/>
      <c r="AS93" s="515"/>
      <c r="AT93" s="515"/>
      <c r="AU93" s="515"/>
      <c r="AV93" s="515"/>
      <c r="AW93" s="515"/>
      <c r="AX93" s="515"/>
      <c r="AY93" s="515"/>
      <c r="AZ93" s="515"/>
      <c r="BA93" s="515"/>
      <c r="BB93" s="515"/>
      <c r="BC93" s="515"/>
      <c r="BD93" s="515"/>
      <c r="BE93" s="515"/>
      <c r="BF93" s="515"/>
      <c r="BG93" s="515"/>
      <c r="BH93" s="515"/>
      <c r="BI93" s="515"/>
      <c r="BJ93" s="515"/>
      <c r="BK93" s="515"/>
      <c r="BL93" s="515"/>
      <c r="BM93" s="515"/>
      <c r="BN93" s="515"/>
      <c r="BO93" s="515"/>
      <c r="BP93" s="515"/>
      <c r="BQ93" s="515"/>
      <c r="BR93" s="515"/>
      <c r="BS93" s="515"/>
      <c r="BT93" s="515"/>
      <c r="BU93" s="515"/>
      <c r="BV93" s="515"/>
      <c r="BW93" s="515"/>
      <c r="BX93" s="515"/>
      <c r="BY93" s="515"/>
      <c r="BZ93" s="515"/>
      <c r="CA93" s="515"/>
      <c r="CB93" s="515"/>
      <c r="CC93" s="515"/>
      <c r="CD93" s="515"/>
      <c r="CE93" s="515"/>
      <c r="CF93" s="515"/>
      <c r="CG93" s="515"/>
      <c r="CH93" s="515"/>
      <c r="CI93" s="515"/>
      <c r="CJ93" s="515"/>
      <c r="CK93" s="515"/>
      <c r="CL93" s="515"/>
      <c r="CM93" s="515"/>
      <c r="CN93" s="515"/>
      <c r="CO93" s="515"/>
      <c r="CP93" s="515"/>
      <c r="CQ93" s="515"/>
      <c r="CR93" s="515"/>
      <c r="CS93" s="515"/>
      <c r="CT93" s="515"/>
      <c r="CU93" s="515"/>
      <c r="CV93" s="515"/>
      <c r="CW93" s="515"/>
      <c r="CX93" s="515"/>
      <c r="CY93" s="515"/>
      <c r="CZ93" s="515"/>
      <c r="DA93" s="515"/>
      <c r="DB93" s="515"/>
      <c r="DC93" s="515"/>
      <c r="DD93" s="515"/>
      <c r="DE93" s="515"/>
      <c r="DF93" s="515"/>
      <c r="DG93" s="515"/>
      <c r="DH93" s="515"/>
      <c r="DI93" s="515"/>
      <c r="DJ93" s="515"/>
      <c r="DK93" s="515"/>
      <c r="DL93" s="515"/>
      <c r="DM93" s="515"/>
      <c r="DN93" s="515"/>
      <c r="DO93" s="515"/>
      <c r="DP93" s="515"/>
      <c r="DQ93" s="515"/>
      <c r="DR93" s="515"/>
      <c r="DS93" s="515"/>
      <c r="DT93" s="515"/>
      <c r="DU93" s="515"/>
      <c r="DV93" s="515"/>
      <c r="DW93" s="515"/>
      <c r="DX93" s="515"/>
      <c r="DY93" s="515"/>
      <c r="DZ93" s="515"/>
      <c r="EA93" s="515"/>
      <c r="EB93" s="515"/>
      <c r="EC93" s="515"/>
      <c r="ED93" s="515"/>
      <c r="EE93" s="515"/>
      <c r="EF93" s="515"/>
      <c r="EG93" s="515"/>
      <c r="EH93" s="515"/>
      <c r="EI93" s="515"/>
      <c r="EJ93" s="515"/>
      <c r="EK93" s="515"/>
      <c r="EL93" s="515"/>
      <c r="EM93" s="515"/>
      <c r="EN93" s="515"/>
      <c r="EO93" s="515"/>
      <c r="EP93" s="515"/>
      <c r="EQ93" s="515"/>
      <c r="ER93" s="515"/>
      <c r="ES93" s="515"/>
      <c r="ET93" s="515"/>
      <c r="EU93" s="515"/>
      <c r="EV93" s="515"/>
      <c r="EW93" s="515"/>
      <c r="EX93" s="515"/>
      <c r="EY93" s="515"/>
      <c r="EZ93" s="515"/>
      <c r="FA93" s="515"/>
      <c r="FB93" s="515"/>
      <c r="FC93" s="515"/>
      <c r="FD93" s="515"/>
      <c r="FE93" s="515"/>
      <c r="FF93" s="515"/>
      <c r="FG93" s="515"/>
      <c r="FH93" s="515"/>
      <c r="FI93" s="515"/>
      <c r="FJ93" s="515"/>
      <c r="FK93" s="515"/>
      <c r="FL93" s="515"/>
      <c r="FM93" s="515"/>
      <c r="FN93" s="515"/>
      <c r="FO93" s="515"/>
      <c r="FP93" s="515"/>
      <c r="FQ93" s="515"/>
      <c r="FR93" s="515"/>
      <c r="FS93" s="515"/>
      <c r="FT93" s="515"/>
      <c r="FU93" s="515"/>
      <c r="FV93" s="515"/>
      <c r="FW93" s="515"/>
      <c r="FX93" s="515"/>
      <c r="FY93" s="515"/>
      <c r="FZ93" s="515"/>
      <c r="GA93" s="515"/>
      <c r="GB93" s="515"/>
      <c r="GC93" s="515"/>
    </row>
    <row r="94" spans="1:185" s="636" customFormat="1" ht="10.9" customHeight="1">
      <c r="A94" s="630"/>
      <c r="B94" s="578" t="s">
        <v>396</v>
      </c>
      <c r="C94" s="634"/>
      <c r="D94" s="627">
        <f t="shared" si="41"/>
        <v>0</v>
      </c>
      <c r="E94" s="635" t="s">
        <v>397</v>
      </c>
      <c r="F94" s="604">
        <v>36500</v>
      </c>
      <c r="G94" s="1061"/>
      <c r="H94" s="576">
        <f t="shared" si="34"/>
        <v>0</v>
      </c>
      <c r="I94" s="508"/>
      <c r="J94" s="508">
        <f>(I94+H94+F94)*D94*'[3]Pagat databaze 2013-2014 (2)'!D$11/1000</f>
        <v>0</v>
      </c>
      <c r="K94" s="617"/>
      <c r="L94" s="578">
        <f>K94*D94/1000*'[3]Pagat databaze 2013-2014 (2)'!D$11</f>
        <v>0</v>
      </c>
      <c r="M94" s="578"/>
      <c r="N94" s="578">
        <f>M94*D94/1000*'[3]Pagat databaze 2013-2014 (2)'!D$11</f>
        <v>0</v>
      </c>
      <c r="O94" s="578"/>
      <c r="P94" s="579">
        <f>O94*D94/1000*'[3]Pagat databaze 2013-2014 (2)'!$D$11</f>
        <v>0</v>
      </c>
      <c r="Q94" s="564">
        <f t="shared" si="35"/>
        <v>0</v>
      </c>
      <c r="R94" s="579">
        <f>Q94*$D94/1000*'[3]Pagat databaze 2013-2014 (2)'!$D$11</f>
        <v>0</v>
      </c>
      <c r="S94" s="592">
        <f t="shared" si="36"/>
        <v>0</v>
      </c>
      <c r="T94" s="579">
        <f>S94*$D94/1000*'[3]Pagat databaze 2013-2014 (2)'!$D$11</f>
        <v>0</v>
      </c>
      <c r="U94" s="577"/>
      <c r="V94" s="579">
        <f>U94*$D94/1000*'[3]Pagat databaze 2013-2014 (2)'!$D$11</f>
        <v>0</v>
      </c>
      <c r="W94" s="579">
        <f t="shared" si="37"/>
        <v>0</v>
      </c>
      <c r="X94" s="580">
        <f t="shared" si="38"/>
        <v>0</v>
      </c>
      <c r="Y94" s="580">
        <f>X94*'[3]Pagat databaze 2013-2014 (2)'!D$10</f>
        <v>0</v>
      </c>
      <c r="Z94" s="581">
        <f>IF(D94=0,0,IF(X94/D94/'[3]Pagat databaze 2013-2014 (2)'!D$11*1000&gt;'[3]Pagat databaze 2013-2014 (2)'!D$8,'[3]Pagat databaze 2013-2014 (2)'!D$8*D94*'[3]Pagat databaze 2013-2014 (2)'!D$11/1000,X94))</f>
        <v>0</v>
      </c>
      <c r="AA94" s="568">
        <f t="shared" si="40"/>
        <v>0</v>
      </c>
      <c r="AB94" s="581">
        <f t="shared" si="39"/>
        <v>0</v>
      </c>
      <c r="AC94" s="582">
        <f t="shared" si="32"/>
        <v>0</v>
      </c>
      <c r="AD94" s="515"/>
      <c r="AE94" s="515"/>
      <c r="AF94" s="515"/>
      <c r="AG94" s="515"/>
      <c r="AH94" s="515"/>
      <c r="AI94" s="515"/>
      <c r="AJ94" s="515"/>
      <c r="AK94" s="515"/>
      <c r="AL94" s="515"/>
      <c r="AM94" s="515"/>
      <c r="AN94" s="515"/>
      <c r="AO94" s="515"/>
      <c r="AP94" s="515"/>
      <c r="AQ94" s="515"/>
      <c r="AR94" s="515"/>
      <c r="AS94" s="515"/>
      <c r="AT94" s="515"/>
      <c r="AU94" s="515"/>
      <c r="AV94" s="515"/>
      <c r="AW94" s="515"/>
      <c r="AX94" s="515"/>
      <c r="AY94" s="515"/>
      <c r="AZ94" s="515"/>
      <c r="BA94" s="515"/>
      <c r="BB94" s="515"/>
      <c r="BC94" s="515"/>
      <c r="BD94" s="515"/>
      <c r="BE94" s="515"/>
      <c r="BF94" s="515"/>
      <c r="BG94" s="515"/>
      <c r="BH94" s="515"/>
      <c r="BI94" s="515"/>
      <c r="BJ94" s="515"/>
      <c r="BK94" s="515"/>
      <c r="BL94" s="515"/>
      <c r="BM94" s="515"/>
      <c r="BN94" s="515"/>
      <c r="BO94" s="515"/>
      <c r="BP94" s="515"/>
      <c r="BQ94" s="515"/>
      <c r="BR94" s="515"/>
      <c r="BS94" s="515"/>
      <c r="BT94" s="515"/>
      <c r="BU94" s="515"/>
      <c r="BV94" s="515"/>
      <c r="BW94" s="515"/>
      <c r="BX94" s="515"/>
      <c r="BY94" s="515"/>
      <c r="BZ94" s="515"/>
      <c r="CA94" s="515"/>
      <c r="CB94" s="515"/>
      <c r="CC94" s="515"/>
      <c r="CD94" s="515"/>
      <c r="CE94" s="515"/>
      <c r="CF94" s="515"/>
      <c r="CG94" s="515"/>
      <c r="CH94" s="515"/>
      <c r="CI94" s="515"/>
      <c r="CJ94" s="515"/>
      <c r="CK94" s="515"/>
      <c r="CL94" s="515"/>
      <c r="CM94" s="515"/>
      <c r="CN94" s="515"/>
      <c r="CO94" s="515"/>
      <c r="CP94" s="515"/>
      <c r="CQ94" s="515"/>
      <c r="CR94" s="515"/>
      <c r="CS94" s="515"/>
      <c r="CT94" s="515"/>
      <c r="CU94" s="515"/>
      <c r="CV94" s="515"/>
      <c r="CW94" s="515"/>
      <c r="CX94" s="515"/>
      <c r="CY94" s="515"/>
      <c r="CZ94" s="515"/>
      <c r="DA94" s="515"/>
      <c r="DB94" s="515"/>
      <c r="DC94" s="515"/>
      <c r="DD94" s="515"/>
      <c r="DE94" s="515"/>
      <c r="DF94" s="515"/>
      <c r="DG94" s="515"/>
      <c r="DH94" s="515"/>
      <c r="DI94" s="515"/>
      <c r="DJ94" s="515"/>
      <c r="DK94" s="515"/>
      <c r="DL94" s="515"/>
      <c r="DM94" s="515"/>
      <c r="DN94" s="515"/>
      <c r="DO94" s="515"/>
      <c r="DP94" s="515"/>
      <c r="DQ94" s="515"/>
      <c r="DR94" s="515"/>
      <c r="DS94" s="515"/>
      <c r="DT94" s="515"/>
      <c r="DU94" s="515"/>
      <c r="DV94" s="515"/>
      <c r="DW94" s="515"/>
      <c r="DX94" s="515"/>
      <c r="DY94" s="515"/>
      <c r="DZ94" s="515"/>
      <c r="EA94" s="515"/>
      <c r="EB94" s="515"/>
      <c r="EC94" s="515"/>
      <c r="ED94" s="515"/>
      <c r="EE94" s="515"/>
      <c r="EF94" s="515"/>
      <c r="EG94" s="515"/>
      <c r="EH94" s="515"/>
      <c r="EI94" s="515"/>
      <c r="EJ94" s="515"/>
      <c r="EK94" s="515"/>
      <c r="EL94" s="515"/>
      <c r="EM94" s="515"/>
      <c r="EN94" s="515"/>
      <c r="EO94" s="515"/>
      <c r="EP94" s="515"/>
      <c r="EQ94" s="515"/>
      <c r="ER94" s="515"/>
      <c r="ES94" s="515"/>
      <c r="ET94" s="515"/>
      <c r="EU94" s="515"/>
      <c r="EV94" s="515"/>
      <c r="EW94" s="515"/>
      <c r="EX94" s="515"/>
      <c r="EY94" s="515"/>
      <c r="EZ94" s="515"/>
      <c r="FA94" s="515"/>
      <c r="FB94" s="515"/>
      <c r="FC94" s="515"/>
      <c r="FD94" s="515"/>
      <c r="FE94" s="515"/>
      <c r="FF94" s="515"/>
      <c r="FG94" s="515"/>
      <c r="FH94" s="515"/>
      <c r="FI94" s="515"/>
      <c r="FJ94" s="515"/>
      <c r="FK94" s="515"/>
      <c r="FL94" s="515"/>
      <c r="FM94" s="515"/>
      <c r="FN94" s="515"/>
      <c r="FO94" s="515"/>
      <c r="FP94" s="515"/>
      <c r="FQ94" s="515"/>
      <c r="FR94" s="515"/>
      <c r="FS94" s="515"/>
      <c r="FT94" s="515"/>
      <c r="FU94" s="515"/>
      <c r="FV94" s="515"/>
      <c r="FW94" s="515"/>
      <c r="FX94" s="515"/>
      <c r="FY94" s="515"/>
      <c r="FZ94" s="515"/>
      <c r="GA94" s="515"/>
      <c r="GB94" s="515"/>
      <c r="GC94" s="515"/>
    </row>
    <row r="95" spans="1:185" s="549" customFormat="1" ht="10.9" customHeight="1">
      <c r="A95" s="630"/>
      <c r="B95" s="578" t="s">
        <v>398</v>
      </c>
      <c r="C95" s="634"/>
      <c r="D95" s="627">
        <f t="shared" si="41"/>
        <v>0</v>
      </c>
      <c r="E95" s="635" t="s">
        <v>399</v>
      </c>
      <c r="F95" s="604">
        <v>37000</v>
      </c>
      <c r="G95" s="1061"/>
      <c r="H95" s="576">
        <f t="shared" si="34"/>
        <v>0</v>
      </c>
      <c r="I95" s="508"/>
      <c r="J95" s="508">
        <f>(I95+H95+F95)*D95*'[3]Pagat databaze 2013-2014 (2)'!D$11/1000</f>
        <v>0</v>
      </c>
      <c r="K95" s="617"/>
      <c r="L95" s="578">
        <f>K95*D95/1000*'[3]Pagat databaze 2013-2014 (2)'!D$11</f>
        <v>0</v>
      </c>
      <c r="M95" s="578"/>
      <c r="N95" s="578">
        <f>M95*D95/1000*'[3]Pagat databaze 2013-2014 (2)'!D$11</f>
        <v>0</v>
      </c>
      <c r="O95" s="578"/>
      <c r="P95" s="579">
        <f>O95*D95/1000*'[3]Pagat databaze 2013-2014 (2)'!$D$11</f>
        <v>0</v>
      </c>
      <c r="Q95" s="564">
        <f t="shared" si="35"/>
        <v>0</v>
      </c>
      <c r="R95" s="579">
        <f>Q95*$D95/1000*'[3]Pagat databaze 2013-2014 (2)'!$D$11</f>
        <v>0</v>
      </c>
      <c r="S95" s="592">
        <f t="shared" si="36"/>
        <v>0</v>
      </c>
      <c r="T95" s="631">
        <f>S95*$D95/1000*'[3]Pagat databaze 2013-2014 (2)'!$D$11</f>
        <v>0</v>
      </c>
      <c r="U95" s="577"/>
      <c r="V95" s="579">
        <f>U95*$D95/1000*'[3]Pagat databaze 2013-2014 (2)'!$D$11</f>
        <v>0</v>
      </c>
      <c r="W95" s="579">
        <f t="shared" si="37"/>
        <v>0</v>
      </c>
      <c r="X95" s="580">
        <f t="shared" si="38"/>
        <v>0</v>
      </c>
      <c r="Y95" s="580">
        <f>X95*'[3]Pagat databaze 2013-2014 (2)'!D$10</f>
        <v>0</v>
      </c>
      <c r="Z95" s="581">
        <f>IF(D95=0,0,IF(X95/D95/'[3]Pagat databaze 2013-2014 (2)'!D$11*1000&gt;'[3]Pagat databaze 2013-2014 (2)'!D$8,'[3]Pagat databaze 2013-2014 (2)'!D$8*D95*'[3]Pagat databaze 2013-2014 (2)'!D$11/1000,X95))</f>
        <v>0</v>
      </c>
      <c r="AA95" s="568">
        <f t="shared" si="40"/>
        <v>0</v>
      </c>
      <c r="AB95" s="581">
        <f t="shared" si="39"/>
        <v>0</v>
      </c>
      <c r="AC95" s="582">
        <f t="shared" si="32"/>
        <v>0</v>
      </c>
      <c r="AD95" s="515"/>
      <c r="AE95" s="515"/>
      <c r="AF95" s="515"/>
      <c r="AG95" s="515"/>
      <c r="AH95" s="515"/>
      <c r="AI95" s="515"/>
      <c r="AJ95" s="515"/>
      <c r="AK95" s="515"/>
      <c r="AL95" s="515"/>
      <c r="AM95" s="515"/>
      <c r="AN95" s="515"/>
      <c r="AO95" s="515"/>
      <c r="AP95" s="515"/>
      <c r="AQ95" s="515"/>
      <c r="AR95" s="515"/>
      <c r="AS95" s="515"/>
      <c r="AT95" s="515"/>
      <c r="AU95" s="515"/>
      <c r="AV95" s="515"/>
      <c r="AW95" s="515"/>
      <c r="AX95" s="515"/>
      <c r="AY95" s="515"/>
      <c r="AZ95" s="515"/>
      <c r="BA95" s="515"/>
      <c r="BB95" s="515"/>
      <c r="BC95" s="515"/>
      <c r="BD95" s="515"/>
      <c r="BE95" s="515"/>
      <c r="BF95" s="515"/>
      <c r="BG95" s="515"/>
      <c r="BH95" s="515"/>
      <c r="BI95" s="515"/>
      <c r="BJ95" s="515"/>
      <c r="BK95" s="515"/>
      <c r="BL95" s="515"/>
      <c r="BM95" s="515"/>
      <c r="BN95" s="515"/>
      <c r="BO95" s="515"/>
      <c r="BP95" s="515"/>
      <c r="BQ95" s="515"/>
      <c r="BR95" s="515"/>
      <c r="BS95" s="515"/>
      <c r="BT95" s="515"/>
      <c r="BU95" s="515"/>
      <c r="BV95" s="515"/>
      <c r="BW95" s="515"/>
      <c r="BX95" s="515"/>
      <c r="BY95" s="515"/>
      <c r="BZ95" s="515"/>
      <c r="CA95" s="515"/>
      <c r="CB95" s="515"/>
      <c r="CC95" s="515"/>
      <c r="CD95" s="515"/>
      <c r="CE95" s="515"/>
      <c r="CF95" s="515"/>
      <c r="CG95" s="515"/>
      <c r="CH95" s="515"/>
      <c r="CI95" s="515"/>
      <c r="CJ95" s="515"/>
      <c r="CK95" s="515"/>
      <c r="CL95" s="515"/>
      <c r="CM95" s="515"/>
      <c r="CN95" s="515"/>
      <c r="CO95" s="515"/>
      <c r="CP95" s="515"/>
      <c r="CQ95" s="515"/>
      <c r="CR95" s="515"/>
      <c r="CS95" s="515"/>
      <c r="CT95" s="515"/>
      <c r="CU95" s="515"/>
      <c r="CV95" s="515"/>
      <c r="CW95" s="515"/>
      <c r="CX95" s="515"/>
      <c r="CY95" s="515"/>
      <c r="CZ95" s="515"/>
      <c r="DA95" s="515"/>
      <c r="DB95" s="515"/>
      <c r="DC95" s="515"/>
      <c r="DD95" s="515"/>
      <c r="DE95" s="515"/>
      <c r="DF95" s="515"/>
      <c r="DG95" s="515"/>
      <c r="DH95" s="515"/>
      <c r="DI95" s="515"/>
      <c r="DJ95" s="515"/>
      <c r="DK95" s="515"/>
      <c r="DL95" s="515"/>
      <c r="DM95" s="515"/>
      <c r="DN95" s="515"/>
      <c r="DO95" s="515"/>
      <c r="DP95" s="515"/>
      <c r="DQ95" s="515"/>
      <c r="DR95" s="515"/>
      <c r="DS95" s="515"/>
      <c r="DT95" s="515"/>
      <c r="DU95" s="515"/>
      <c r="DV95" s="515"/>
      <c r="DW95" s="515"/>
      <c r="DX95" s="515"/>
      <c r="DY95" s="515"/>
      <c r="DZ95" s="515"/>
      <c r="EA95" s="515"/>
      <c r="EB95" s="515"/>
      <c r="EC95" s="515"/>
      <c r="ED95" s="515"/>
      <c r="EE95" s="515"/>
      <c r="EF95" s="515"/>
      <c r="EG95" s="515"/>
      <c r="EH95" s="515"/>
      <c r="EI95" s="515"/>
      <c r="EJ95" s="515"/>
      <c r="EK95" s="515"/>
      <c r="EL95" s="515"/>
      <c r="EM95" s="515"/>
      <c r="EN95" s="515"/>
      <c r="EO95" s="515"/>
      <c r="EP95" s="515"/>
      <c r="EQ95" s="515"/>
      <c r="ER95" s="515"/>
      <c r="ES95" s="515"/>
      <c r="ET95" s="515"/>
      <c r="EU95" s="515"/>
      <c r="EV95" s="515"/>
      <c r="EW95" s="515"/>
      <c r="EX95" s="515"/>
      <c r="EY95" s="515"/>
      <c r="EZ95" s="515"/>
      <c r="FA95" s="515"/>
      <c r="FB95" s="515"/>
      <c r="FC95" s="515"/>
      <c r="FD95" s="515"/>
      <c r="FE95" s="515"/>
      <c r="FF95" s="515"/>
      <c r="FG95" s="515"/>
      <c r="FH95" s="515"/>
      <c r="FI95" s="515"/>
      <c r="FJ95" s="515"/>
      <c r="FK95" s="515"/>
      <c r="FL95" s="515"/>
      <c r="FM95" s="515"/>
      <c r="FN95" s="515"/>
      <c r="FO95" s="515"/>
      <c r="FP95" s="515"/>
      <c r="FQ95" s="515"/>
      <c r="FR95" s="515"/>
      <c r="FS95" s="515"/>
      <c r="FT95" s="515"/>
      <c r="FU95" s="515"/>
      <c r="FV95" s="515"/>
      <c r="FW95" s="515"/>
      <c r="FX95" s="515"/>
      <c r="FY95" s="515"/>
      <c r="FZ95" s="515"/>
      <c r="GA95" s="515"/>
      <c r="GB95" s="515"/>
      <c r="GC95" s="515"/>
    </row>
    <row r="96" spans="1:185" s="549" customFormat="1" ht="10.9" customHeight="1">
      <c r="A96" s="630"/>
      <c r="B96" s="578" t="s">
        <v>408</v>
      </c>
      <c r="C96" s="634"/>
      <c r="D96" s="627">
        <f t="shared" si="41"/>
        <v>0</v>
      </c>
      <c r="E96" s="635" t="s">
        <v>400</v>
      </c>
      <c r="F96" s="604">
        <v>37500</v>
      </c>
      <c r="G96" s="1061"/>
      <c r="H96" s="576">
        <f t="shared" si="34"/>
        <v>0</v>
      </c>
      <c r="I96" s="508"/>
      <c r="J96" s="508">
        <f>(I96+H96+F96)*D96*'[3]Pagat databaze 2013-2014 (2)'!D$11/1000</f>
        <v>0</v>
      </c>
      <c r="K96" s="617"/>
      <c r="L96" s="578">
        <f>K96*D96/1000*'[3]Pagat databaze 2013-2014 (2)'!D$11</f>
        <v>0</v>
      </c>
      <c r="M96" s="578"/>
      <c r="N96" s="578">
        <f>M96*D96/1000*'[3]Pagat databaze 2013-2014 (2)'!D$11</f>
        <v>0</v>
      </c>
      <c r="O96" s="578"/>
      <c r="P96" s="579">
        <f>O96*D96/1000*'[3]Pagat databaze 2013-2014 (2)'!$D$11</f>
        <v>0</v>
      </c>
      <c r="Q96" s="564">
        <f t="shared" si="35"/>
        <v>0</v>
      </c>
      <c r="R96" s="579">
        <f>Q96*$D96/1000*'[3]Pagat databaze 2013-2014 (2)'!$D$11</f>
        <v>0</v>
      </c>
      <c r="S96" s="592">
        <f t="shared" si="36"/>
        <v>0</v>
      </c>
      <c r="T96" s="631">
        <f>S96*$D96/1000*'[3]Pagat databaze 2013-2014 (2)'!$D$11</f>
        <v>0</v>
      </c>
      <c r="U96" s="577"/>
      <c r="V96" s="579">
        <f>U96*$D96/1000*'[3]Pagat databaze 2013-2014 (2)'!$D$11</f>
        <v>0</v>
      </c>
      <c r="W96" s="579">
        <f t="shared" si="37"/>
        <v>0</v>
      </c>
      <c r="X96" s="580">
        <f t="shared" si="38"/>
        <v>0</v>
      </c>
      <c r="Y96" s="580">
        <f>X96*'[3]Pagat databaze 2013-2014 (2)'!D$10</f>
        <v>0</v>
      </c>
      <c r="Z96" s="581">
        <f>IF(D96=0,0,IF(X96/D96/'[3]Pagat databaze 2013-2014 (2)'!D$11*1000&gt;'[3]Pagat databaze 2013-2014 (2)'!D$8,'[3]Pagat databaze 2013-2014 (2)'!D$8*D96*'[3]Pagat databaze 2013-2014 (2)'!D$11/1000,X96))</f>
        <v>0</v>
      </c>
      <c r="AA96" s="568">
        <f t="shared" si="40"/>
        <v>0</v>
      </c>
      <c r="AB96" s="581">
        <f t="shared" si="39"/>
        <v>0</v>
      </c>
      <c r="AC96" s="582">
        <f t="shared" si="32"/>
        <v>0</v>
      </c>
      <c r="AD96" s="515"/>
      <c r="AE96" s="515"/>
      <c r="AF96" s="515"/>
      <c r="AG96" s="515"/>
      <c r="AH96" s="515"/>
      <c r="AI96" s="515"/>
      <c r="AJ96" s="515"/>
      <c r="AK96" s="515"/>
      <c r="AL96" s="515"/>
      <c r="AM96" s="515"/>
      <c r="AN96" s="515"/>
      <c r="AO96" s="515"/>
      <c r="AP96" s="515"/>
      <c r="AQ96" s="515"/>
      <c r="AR96" s="515"/>
      <c r="AS96" s="515"/>
      <c r="AT96" s="515"/>
      <c r="AU96" s="515"/>
      <c r="AV96" s="515"/>
      <c r="AW96" s="515"/>
      <c r="AX96" s="515"/>
      <c r="AY96" s="515"/>
      <c r="AZ96" s="515"/>
      <c r="BA96" s="515"/>
      <c r="BB96" s="515"/>
      <c r="BC96" s="515"/>
      <c r="BD96" s="515"/>
      <c r="BE96" s="515"/>
      <c r="BF96" s="515"/>
      <c r="BG96" s="515"/>
      <c r="BH96" s="515"/>
      <c r="BI96" s="515"/>
      <c r="BJ96" s="515"/>
      <c r="BK96" s="515"/>
      <c r="BL96" s="515"/>
      <c r="BM96" s="515"/>
      <c r="BN96" s="515"/>
      <c r="BO96" s="515"/>
      <c r="BP96" s="515"/>
      <c r="BQ96" s="515"/>
      <c r="BR96" s="515"/>
      <c r="BS96" s="515"/>
      <c r="BT96" s="515"/>
      <c r="BU96" s="515"/>
      <c r="BV96" s="515"/>
      <c r="BW96" s="515"/>
      <c r="BX96" s="515"/>
      <c r="BY96" s="515"/>
      <c r="BZ96" s="515"/>
      <c r="CA96" s="515"/>
      <c r="CB96" s="515"/>
      <c r="CC96" s="515"/>
      <c r="CD96" s="515"/>
      <c r="CE96" s="515"/>
      <c r="CF96" s="515"/>
      <c r="CG96" s="515"/>
      <c r="CH96" s="515"/>
      <c r="CI96" s="515"/>
      <c r="CJ96" s="515"/>
      <c r="CK96" s="515"/>
      <c r="CL96" s="515"/>
      <c r="CM96" s="515"/>
      <c r="CN96" s="515"/>
      <c r="CO96" s="515"/>
      <c r="CP96" s="515"/>
      <c r="CQ96" s="515"/>
      <c r="CR96" s="515"/>
      <c r="CS96" s="515"/>
      <c r="CT96" s="515"/>
      <c r="CU96" s="515"/>
      <c r="CV96" s="515"/>
      <c r="CW96" s="515"/>
      <c r="CX96" s="515"/>
      <c r="CY96" s="515"/>
      <c r="CZ96" s="515"/>
      <c r="DA96" s="515"/>
      <c r="DB96" s="515"/>
      <c r="DC96" s="515"/>
      <c r="DD96" s="515"/>
      <c r="DE96" s="515"/>
      <c r="DF96" s="515"/>
      <c r="DG96" s="515"/>
      <c r="DH96" s="515"/>
      <c r="DI96" s="515"/>
      <c r="DJ96" s="515"/>
      <c r="DK96" s="515"/>
      <c r="DL96" s="515"/>
      <c r="DM96" s="515"/>
      <c r="DN96" s="515"/>
      <c r="DO96" s="515"/>
      <c r="DP96" s="515"/>
      <c r="DQ96" s="515"/>
      <c r="DR96" s="515"/>
      <c r="DS96" s="515"/>
      <c r="DT96" s="515"/>
      <c r="DU96" s="515"/>
      <c r="DV96" s="515"/>
      <c r="DW96" s="515"/>
      <c r="DX96" s="515"/>
      <c r="DY96" s="515"/>
      <c r="DZ96" s="515"/>
      <c r="EA96" s="515"/>
      <c r="EB96" s="515"/>
      <c r="EC96" s="515"/>
      <c r="ED96" s="515"/>
      <c r="EE96" s="515"/>
      <c r="EF96" s="515"/>
      <c r="EG96" s="515"/>
      <c r="EH96" s="515"/>
      <c r="EI96" s="515"/>
      <c r="EJ96" s="515"/>
      <c r="EK96" s="515"/>
      <c r="EL96" s="515"/>
      <c r="EM96" s="515"/>
      <c r="EN96" s="515"/>
      <c r="EO96" s="515"/>
      <c r="EP96" s="515"/>
      <c r="EQ96" s="515"/>
      <c r="ER96" s="515"/>
      <c r="ES96" s="515"/>
      <c r="ET96" s="515"/>
      <c r="EU96" s="515"/>
      <c r="EV96" s="515"/>
      <c r="EW96" s="515"/>
      <c r="EX96" s="515"/>
      <c r="EY96" s="515"/>
      <c r="EZ96" s="515"/>
      <c r="FA96" s="515"/>
      <c r="FB96" s="515"/>
      <c r="FC96" s="515"/>
      <c r="FD96" s="515"/>
      <c r="FE96" s="515"/>
      <c r="FF96" s="515"/>
      <c r="FG96" s="515"/>
      <c r="FH96" s="515"/>
      <c r="FI96" s="515"/>
      <c r="FJ96" s="515"/>
      <c r="FK96" s="515"/>
      <c r="FL96" s="515"/>
      <c r="FM96" s="515"/>
      <c r="FN96" s="515"/>
      <c r="FO96" s="515"/>
      <c r="FP96" s="515"/>
      <c r="FQ96" s="515"/>
      <c r="FR96" s="515"/>
      <c r="FS96" s="515"/>
      <c r="FT96" s="515"/>
      <c r="FU96" s="515"/>
      <c r="FV96" s="515"/>
      <c r="FW96" s="515"/>
      <c r="FX96" s="515"/>
      <c r="FY96" s="515"/>
      <c r="FZ96" s="515"/>
      <c r="GA96" s="515"/>
      <c r="GB96" s="515"/>
      <c r="GC96" s="515"/>
    </row>
    <row r="97" spans="1:185" s="549" customFormat="1" ht="10.9" customHeight="1">
      <c r="A97" s="630"/>
      <c r="B97" s="578" t="s">
        <v>401</v>
      </c>
      <c r="C97" s="634"/>
      <c r="D97" s="627">
        <f t="shared" si="41"/>
        <v>0</v>
      </c>
      <c r="E97" s="635" t="s">
        <v>402</v>
      </c>
      <c r="F97" s="604">
        <v>38200</v>
      </c>
      <c r="G97" s="1061"/>
      <c r="H97" s="576">
        <f t="shared" si="34"/>
        <v>0</v>
      </c>
      <c r="I97" s="508"/>
      <c r="J97" s="508">
        <f>(I97+H97+F97)*D97*'[3]Pagat databaze 2013-2014 (2)'!D$11/1000</f>
        <v>0</v>
      </c>
      <c r="K97" s="617"/>
      <c r="L97" s="578">
        <f>K97*D97/1000*'[3]Pagat databaze 2013-2014 (2)'!D$11</f>
        <v>0</v>
      </c>
      <c r="M97" s="578"/>
      <c r="N97" s="578">
        <f>M97*D97/1000*'[3]Pagat databaze 2013-2014 (2)'!D$11</f>
        <v>0</v>
      </c>
      <c r="O97" s="578"/>
      <c r="P97" s="579">
        <f>O97*D97/1000*'[3]Pagat databaze 2013-2014 (2)'!$D$11</f>
        <v>0</v>
      </c>
      <c r="Q97" s="564">
        <f t="shared" si="35"/>
        <v>0</v>
      </c>
      <c r="R97" s="579">
        <f>Q97*$D97/1000*'[3]Pagat databaze 2013-2014 (2)'!$D$11</f>
        <v>0</v>
      </c>
      <c r="S97" s="592">
        <f t="shared" si="36"/>
        <v>0</v>
      </c>
      <c r="T97" s="631">
        <f>S97*$D97/1000*'[3]Pagat databaze 2013-2014 (2)'!$D$11</f>
        <v>0</v>
      </c>
      <c r="U97" s="577"/>
      <c r="V97" s="579">
        <f>U97*$D97/1000*'[3]Pagat databaze 2013-2014 (2)'!$D$11</f>
        <v>0</v>
      </c>
      <c r="W97" s="579">
        <f t="shared" si="37"/>
        <v>0</v>
      </c>
      <c r="X97" s="580">
        <f t="shared" si="38"/>
        <v>0</v>
      </c>
      <c r="Y97" s="580">
        <f>X97*'[3]Pagat databaze 2013-2014 (2)'!D$10</f>
        <v>0</v>
      </c>
      <c r="Z97" s="581">
        <f>IF(D97=0,0,IF(X97/D97/'[3]Pagat databaze 2013-2014 (2)'!D$11*1000&gt;'[3]Pagat databaze 2013-2014 (2)'!D$8,'[3]Pagat databaze 2013-2014 (2)'!D$8*D97*'[3]Pagat databaze 2013-2014 (2)'!D$11/1000,X97))</f>
        <v>0</v>
      </c>
      <c r="AA97" s="568">
        <f t="shared" si="40"/>
        <v>0</v>
      </c>
      <c r="AB97" s="581">
        <f t="shared" si="39"/>
        <v>0</v>
      </c>
      <c r="AC97" s="582">
        <f t="shared" si="32"/>
        <v>0</v>
      </c>
      <c r="AD97" s="515"/>
      <c r="AE97" s="515"/>
      <c r="AF97" s="515"/>
      <c r="AG97" s="515"/>
      <c r="AH97" s="515"/>
      <c r="AI97" s="515"/>
      <c r="AJ97" s="515"/>
      <c r="AK97" s="515"/>
      <c r="AL97" s="515"/>
      <c r="AM97" s="515"/>
      <c r="AN97" s="515"/>
      <c r="AO97" s="515"/>
      <c r="AP97" s="515"/>
      <c r="AQ97" s="515"/>
      <c r="AR97" s="515"/>
      <c r="AS97" s="515"/>
      <c r="AT97" s="515"/>
      <c r="AU97" s="515"/>
      <c r="AV97" s="515"/>
      <c r="AW97" s="515"/>
      <c r="AX97" s="515"/>
      <c r="AY97" s="515"/>
      <c r="AZ97" s="515"/>
      <c r="BA97" s="515"/>
      <c r="BB97" s="515"/>
      <c r="BC97" s="515"/>
      <c r="BD97" s="515"/>
      <c r="BE97" s="515"/>
      <c r="BF97" s="515"/>
      <c r="BG97" s="515"/>
      <c r="BH97" s="515"/>
      <c r="BI97" s="515"/>
      <c r="BJ97" s="515"/>
      <c r="BK97" s="515"/>
      <c r="BL97" s="515"/>
      <c r="BM97" s="515"/>
      <c r="BN97" s="515"/>
      <c r="BO97" s="515"/>
      <c r="BP97" s="515"/>
      <c r="BQ97" s="515"/>
      <c r="BR97" s="515"/>
      <c r="BS97" s="515"/>
      <c r="BT97" s="515"/>
      <c r="BU97" s="515"/>
      <c r="BV97" s="515"/>
      <c r="BW97" s="515"/>
      <c r="BX97" s="515"/>
      <c r="BY97" s="515"/>
      <c r="BZ97" s="515"/>
      <c r="CA97" s="515"/>
      <c r="CB97" s="515"/>
      <c r="CC97" s="515"/>
      <c r="CD97" s="515"/>
      <c r="CE97" s="515"/>
      <c r="CF97" s="515"/>
      <c r="CG97" s="515"/>
      <c r="CH97" s="515"/>
      <c r="CI97" s="515"/>
      <c r="CJ97" s="515"/>
      <c r="CK97" s="515"/>
      <c r="CL97" s="515"/>
      <c r="CM97" s="515"/>
      <c r="CN97" s="515"/>
      <c r="CO97" s="515"/>
      <c r="CP97" s="515"/>
      <c r="CQ97" s="515"/>
      <c r="CR97" s="515"/>
      <c r="CS97" s="515"/>
      <c r="CT97" s="515"/>
      <c r="CU97" s="515"/>
      <c r="CV97" s="515"/>
      <c r="CW97" s="515"/>
      <c r="CX97" s="515"/>
      <c r="CY97" s="515"/>
      <c r="CZ97" s="515"/>
      <c r="DA97" s="515"/>
      <c r="DB97" s="515"/>
      <c r="DC97" s="515"/>
      <c r="DD97" s="515"/>
      <c r="DE97" s="515"/>
      <c r="DF97" s="515"/>
      <c r="DG97" s="515"/>
      <c r="DH97" s="515"/>
      <c r="DI97" s="515"/>
      <c r="DJ97" s="515"/>
      <c r="DK97" s="515"/>
      <c r="DL97" s="515"/>
      <c r="DM97" s="515"/>
      <c r="DN97" s="515"/>
      <c r="DO97" s="515"/>
      <c r="DP97" s="515"/>
      <c r="DQ97" s="515"/>
      <c r="DR97" s="515"/>
      <c r="DS97" s="515"/>
      <c r="DT97" s="515"/>
      <c r="DU97" s="515"/>
      <c r="DV97" s="515"/>
      <c r="DW97" s="515"/>
      <c r="DX97" s="515"/>
      <c r="DY97" s="515"/>
      <c r="DZ97" s="515"/>
      <c r="EA97" s="515"/>
      <c r="EB97" s="515"/>
      <c r="EC97" s="515"/>
      <c r="ED97" s="515"/>
      <c r="EE97" s="515"/>
      <c r="EF97" s="515"/>
      <c r="EG97" s="515"/>
      <c r="EH97" s="515"/>
      <c r="EI97" s="515"/>
      <c r="EJ97" s="515"/>
      <c r="EK97" s="515"/>
      <c r="EL97" s="515"/>
      <c r="EM97" s="515"/>
      <c r="EN97" s="515"/>
      <c r="EO97" s="515"/>
      <c r="EP97" s="515"/>
      <c r="EQ97" s="515"/>
      <c r="ER97" s="515"/>
      <c r="ES97" s="515"/>
      <c r="ET97" s="515"/>
      <c r="EU97" s="515"/>
      <c r="EV97" s="515"/>
      <c r="EW97" s="515"/>
      <c r="EX97" s="515"/>
      <c r="EY97" s="515"/>
      <c r="EZ97" s="515"/>
      <c r="FA97" s="515"/>
      <c r="FB97" s="515"/>
      <c r="FC97" s="515"/>
      <c r="FD97" s="515"/>
      <c r="FE97" s="515"/>
      <c r="FF97" s="515"/>
      <c r="FG97" s="515"/>
      <c r="FH97" s="515"/>
      <c r="FI97" s="515"/>
      <c r="FJ97" s="515"/>
      <c r="FK97" s="515"/>
      <c r="FL97" s="515"/>
      <c r="FM97" s="515"/>
      <c r="FN97" s="515"/>
      <c r="FO97" s="515"/>
      <c r="FP97" s="515"/>
      <c r="FQ97" s="515"/>
      <c r="FR97" s="515"/>
      <c r="FS97" s="515"/>
      <c r="FT97" s="515"/>
      <c r="FU97" s="515"/>
      <c r="FV97" s="515"/>
      <c r="FW97" s="515"/>
      <c r="FX97" s="515"/>
      <c r="FY97" s="515"/>
      <c r="FZ97" s="515"/>
      <c r="GA97" s="515"/>
      <c r="GB97" s="515"/>
      <c r="GC97" s="515"/>
    </row>
    <row r="98" spans="1:185" s="549" customFormat="1" ht="10.9" customHeight="1">
      <c r="A98" s="630"/>
      <c r="B98" s="578" t="s">
        <v>403</v>
      </c>
      <c r="C98" s="634"/>
      <c r="D98" s="627">
        <f t="shared" si="41"/>
        <v>0</v>
      </c>
      <c r="E98" s="635" t="s">
        <v>404</v>
      </c>
      <c r="F98" s="604">
        <v>39800</v>
      </c>
      <c r="G98" s="1061"/>
      <c r="H98" s="576">
        <f t="shared" si="34"/>
        <v>0</v>
      </c>
      <c r="I98" s="508"/>
      <c r="J98" s="508">
        <f>(I98+H98+F98)*D98*'[3]Pagat databaze 2013-2014 (2)'!D$11/1000</f>
        <v>0</v>
      </c>
      <c r="K98" s="617"/>
      <c r="L98" s="578">
        <f>K98*D98/1000*'[3]Pagat databaze 2013-2014 (2)'!D$11</f>
        <v>0</v>
      </c>
      <c r="M98" s="578"/>
      <c r="N98" s="578">
        <f>M98*D98/1000*'[3]Pagat databaze 2013-2014 (2)'!D$11</f>
        <v>0</v>
      </c>
      <c r="O98" s="578"/>
      <c r="P98" s="579">
        <f>O98*D98/1000*'[3]Pagat databaze 2013-2014 (2)'!$D$11</f>
        <v>0</v>
      </c>
      <c r="Q98" s="564">
        <f t="shared" si="35"/>
        <v>0</v>
      </c>
      <c r="R98" s="579">
        <f>Q98*$D98/1000*'[3]Pagat databaze 2013-2014 (2)'!$D$11</f>
        <v>0</v>
      </c>
      <c r="S98" s="592">
        <f t="shared" si="36"/>
        <v>0</v>
      </c>
      <c r="T98" s="631">
        <f>S98*$D98/1000*'[3]Pagat databaze 2013-2014 (2)'!$D$11</f>
        <v>0</v>
      </c>
      <c r="U98" s="577"/>
      <c r="V98" s="579">
        <f>U98*$D98/1000*'[3]Pagat databaze 2013-2014 (2)'!$D$11</f>
        <v>0</v>
      </c>
      <c r="W98" s="579">
        <f t="shared" si="37"/>
        <v>0</v>
      </c>
      <c r="X98" s="580">
        <f t="shared" si="38"/>
        <v>0</v>
      </c>
      <c r="Y98" s="580">
        <f>X98*'[3]Pagat databaze 2013-2014 (2)'!D$10</f>
        <v>0</v>
      </c>
      <c r="Z98" s="581">
        <f>IF(D98=0,0,IF(X98/D98/'[3]Pagat databaze 2013-2014 (2)'!D$11*1000&gt;'[3]Pagat databaze 2013-2014 (2)'!D$8,'[3]Pagat databaze 2013-2014 (2)'!D$8*D98*'[3]Pagat databaze 2013-2014 (2)'!D$11/1000,X98))</f>
        <v>0</v>
      </c>
      <c r="AA98" s="568">
        <f t="shared" si="40"/>
        <v>0</v>
      </c>
      <c r="AB98" s="581">
        <f t="shared" si="39"/>
        <v>0</v>
      </c>
      <c r="AC98" s="582">
        <f t="shared" si="32"/>
        <v>0</v>
      </c>
      <c r="AD98" s="515"/>
      <c r="AE98" s="515"/>
      <c r="AF98" s="515"/>
      <c r="AG98" s="515"/>
      <c r="AH98" s="515"/>
      <c r="AI98" s="515"/>
      <c r="AJ98" s="515"/>
      <c r="AK98" s="515"/>
      <c r="AL98" s="515"/>
      <c r="AM98" s="515"/>
      <c r="AN98" s="515"/>
      <c r="AO98" s="515"/>
      <c r="AP98" s="515"/>
      <c r="AQ98" s="515"/>
      <c r="AR98" s="515"/>
      <c r="AS98" s="515"/>
      <c r="AT98" s="515"/>
      <c r="AU98" s="515"/>
      <c r="AV98" s="515"/>
      <c r="AW98" s="515"/>
      <c r="AX98" s="515"/>
      <c r="AY98" s="515"/>
      <c r="AZ98" s="515"/>
      <c r="BA98" s="515"/>
      <c r="BB98" s="515"/>
      <c r="BC98" s="515"/>
      <c r="BD98" s="515"/>
      <c r="BE98" s="515"/>
      <c r="BF98" s="515"/>
      <c r="BG98" s="515"/>
      <c r="BH98" s="515"/>
      <c r="BI98" s="515"/>
      <c r="BJ98" s="515"/>
      <c r="BK98" s="515"/>
      <c r="BL98" s="515"/>
      <c r="BM98" s="515"/>
      <c r="BN98" s="515"/>
      <c r="BO98" s="515"/>
      <c r="BP98" s="515"/>
      <c r="BQ98" s="515"/>
      <c r="BR98" s="515"/>
      <c r="BS98" s="515"/>
      <c r="BT98" s="515"/>
      <c r="BU98" s="515"/>
      <c r="BV98" s="515"/>
      <c r="BW98" s="515"/>
      <c r="BX98" s="515"/>
      <c r="BY98" s="515"/>
      <c r="BZ98" s="515"/>
      <c r="CA98" s="515"/>
      <c r="CB98" s="515"/>
      <c r="CC98" s="515"/>
      <c r="CD98" s="515"/>
      <c r="CE98" s="515"/>
      <c r="CF98" s="515"/>
      <c r="CG98" s="515"/>
      <c r="CH98" s="515"/>
      <c r="CI98" s="515"/>
      <c r="CJ98" s="515"/>
      <c r="CK98" s="515"/>
      <c r="CL98" s="515"/>
      <c r="CM98" s="515"/>
      <c r="CN98" s="515"/>
      <c r="CO98" s="515"/>
      <c r="CP98" s="515"/>
      <c r="CQ98" s="515"/>
      <c r="CR98" s="515"/>
      <c r="CS98" s="515"/>
      <c r="CT98" s="515"/>
      <c r="CU98" s="515"/>
      <c r="CV98" s="515"/>
      <c r="CW98" s="515"/>
      <c r="CX98" s="515"/>
      <c r="CY98" s="515"/>
      <c r="CZ98" s="515"/>
      <c r="DA98" s="515"/>
      <c r="DB98" s="515"/>
      <c r="DC98" s="515"/>
      <c r="DD98" s="515"/>
      <c r="DE98" s="515"/>
      <c r="DF98" s="515"/>
      <c r="DG98" s="515"/>
      <c r="DH98" s="515"/>
      <c r="DI98" s="515"/>
      <c r="DJ98" s="515"/>
      <c r="DK98" s="515"/>
      <c r="DL98" s="515"/>
      <c r="DM98" s="515"/>
      <c r="DN98" s="515"/>
      <c r="DO98" s="515"/>
      <c r="DP98" s="515"/>
      <c r="DQ98" s="515"/>
      <c r="DR98" s="515"/>
      <c r="DS98" s="515"/>
      <c r="DT98" s="515"/>
      <c r="DU98" s="515"/>
      <c r="DV98" s="515"/>
      <c r="DW98" s="515"/>
      <c r="DX98" s="515"/>
      <c r="DY98" s="515"/>
      <c r="DZ98" s="515"/>
      <c r="EA98" s="515"/>
      <c r="EB98" s="515"/>
      <c r="EC98" s="515"/>
      <c r="ED98" s="515"/>
      <c r="EE98" s="515"/>
      <c r="EF98" s="515"/>
      <c r="EG98" s="515"/>
      <c r="EH98" s="515"/>
      <c r="EI98" s="515"/>
      <c r="EJ98" s="515"/>
      <c r="EK98" s="515"/>
      <c r="EL98" s="515"/>
      <c r="EM98" s="515"/>
      <c r="EN98" s="515"/>
      <c r="EO98" s="515"/>
      <c r="EP98" s="515"/>
      <c r="EQ98" s="515"/>
      <c r="ER98" s="515"/>
      <c r="ES98" s="515"/>
      <c r="ET98" s="515"/>
      <c r="EU98" s="515"/>
      <c r="EV98" s="515"/>
      <c r="EW98" s="515"/>
      <c r="EX98" s="515"/>
      <c r="EY98" s="515"/>
      <c r="EZ98" s="515"/>
      <c r="FA98" s="515"/>
      <c r="FB98" s="515"/>
      <c r="FC98" s="515"/>
      <c r="FD98" s="515"/>
      <c r="FE98" s="515"/>
      <c r="FF98" s="515"/>
      <c r="FG98" s="515"/>
      <c r="FH98" s="515"/>
      <c r="FI98" s="515"/>
      <c r="FJ98" s="515"/>
      <c r="FK98" s="515"/>
      <c r="FL98" s="515"/>
      <c r="FM98" s="515"/>
      <c r="FN98" s="515"/>
      <c r="FO98" s="515"/>
      <c r="FP98" s="515"/>
      <c r="FQ98" s="515"/>
      <c r="FR98" s="515"/>
      <c r="FS98" s="515"/>
      <c r="FT98" s="515"/>
      <c r="FU98" s="515"/>
      <c r="FV98" s="515"/>
      <c r="FW98" s="515"/>
      <c r="FX98" s="515"/>
      <c r="FY98" s="515"/>
      <c r="FZ98" s="515"/>
      <c r="GA98" s="515"/>
      <c r="GB98" s="515"/>
      <c r="GC98" s="515"/>
    </row>
    <row r="99" spans="1:185" s="549" customFormat="1" ht="10.9" customHeight="1" thickBot="1">
      <c r="A99" s="637"/>
      <c r="B99" s="638"/>
      <c r="C99" s="639"/>
      <c r="D99" s="559">
        <f t="shared" si="41"/>
        <v>0</v>
      </c>
      <c r="E99" s="640"/>
      <c r="F99" s="641"/>
      <c r="G99" s="1073"/>
      <c r="H99" s="642">
        <f t="shared" si="34"/>
        <v>0</v>
      </c>
      <c r="I99" s="643"/>
      <c r="J99" s="643">
        <f>(I99+H99+F99)*D99*'[3]Pagat databaze 2013-2014 (2)'!D$11/1000</f>
        <v>0</v>
      </c>
      <c r="K99" s="644"/>
      <c r="L99" s="638">
        <f>K99*D99/1000*'[3]Pagat databaze 2013-2014 (2)'!D$11</f>
        <v>0</v>
      </c>
      <c r="M99" s="638"/>
      <c r="N99" s="645">
        <f>M99*D99/1000*'[3]Pagat databaze 2013-2014 (2)'!D$11</f>
        <v>0</v>
      </c>
      <c r="O99" s="638"/>
      <c r="P99" s="646">
        <f>O99*D99/1000*'[3]Pagat databaze 2013-2014 (2)'!$D$11</f>
        <v>0</v>
      </c>
      <c r="Q99" s="564">
        <f t="shared" si="35"/>
        <v>0</v>
      </c>
      <c r="R99" s="646">
        <f>Q99*$D99/1000*'[3]Pagat databaze 2013-2014 (2)'!$D$11</f>
        <v>0</v>
      </c>
      <c r="S99" s="592">
        <f t="shared" si="36"/>
        <v>0</v>
      </c>
      <c r="T99" s="646">
        <f>S99*$D99/1000*'[3]Pagat databaze 2013-2014 (2)'!$D$11</f>
        <v>0</v>
      </c>
      <c r="U99" s="647"/>
      <c r="V99" s="646">
        <f>U99*$D99/1000*'[3]Pagat databaze 2013-2014 (2)'!$D$11</f>
        <v>0</v>
      </c>
      <c r="W99" s="646">
        <f t="shared" si="37"/>
        <v>0</v>
      </c>
      <c r="X99" s="648">
        <f t="shared" si="38"/>
        <v>0</v>
      </c>
      <c r="Y99" s="648">
        <f>X99*'[3]Pagat databaze 2013-2014 (2)'!D$10</f>
        <v>0</v>
      </c>
      <c r="Z99" s="649">
        <f>IF(D99=0,0,IF(X99/D99/'[3]Pagat databaze 2013-2014 (2)'!D$11*1000&gt;'[3]Pagat databaze 2013-2014 (2)'!D$8,'[3]Pagat databaze 2013-2014 (2)'!D$8*D99*'[3]Pagat databaze 2013-2014 (2)'!D$11/1000,X99))</f>
        <v>0</v>
      </c>
      <c r="AA99" s="568">
        <f t="shared" si="40"/>
        <v>0</v>
      </c>
      <c r="AB99" s="649">
        <f t="shared" si="39"/>
        <v>0</v>
      </c>
      <c r="AC99" s="650">
        <f t="shared" si="32"/>
        <v>0</v>
      </c>
      <c r="AD99" s="515"/>
      <c r="AE99" s="515"/>
      <c r="AF99" s="515"/>
      <c r="AG99" s="515"/>
      <c r="AH99" s="515"/>
      <c r="AI99" s="515"/>
      <c r="AJ99" s="515"/>
      <c r="AK99" s="515"/>
      <c r="AL99" s="515"/>
      <c r="AM99" s="515"/>
      <c r="AN99" s="515"/>
      <c r="AO99" s="515"/>
      <c r="AP99" s="515"/>
      <c r="AQ99" s="515"/>
      <c r="AR99" s="515"/>
      <c r="AS99" s="515"/>
      <c r="AT99" s="515"/>
      <c r="AU99" s="515"/>
      <c r="AV99" s="515"/>
      <c r="AW99" s="515"/>
      <c r="AX99" s="515"/>
      <c r="AY99" s="515"/>
      <c r="AZ99" s="515"/>
      <c r="BA99" s="515"/>
      <c r="BB99" s="515"/>
      <c r="BC99" s="515"/>
      <c r="BD99" s="515"/>
      <c r="BE99" s="515"/>
      <c r="BF99" s="515"/>
      <c r="BG99" s="515"/>
      <c r="BH99" s="515"/>
      <c r="BI99" s="515"/>
      <c r="BJ99" s="515"/>
      <c r="BK99" s="515"/>
      <c r="BL99" s="515"/>
      <c r="BM99" s="515"/>
      <c r="BN99" s="515"/>
      <c r="BO99" s="515"/>
      <c r="BP99" s="515"/>
      <c r="BQ99" s="515"/>
      <c r="BR99" s="515"/>
      <c r="BS99" s="515"/>
      <c r="BT99" s="515"/>
      <c r="BU99" s="515"/>
      <c r="BV99" s="515"/>
      <c r="BW99" s="515"/>
      <c r="BX99" s="515"/>
      <c r="BY99" s="515"/>
      <c r="BZ99" s="515"/>
      <c r="CA99" s="515"/>
      <c r="CB99" s="515"/>
      <c r="CC99" s="515"/>
      <c r="CD99" s="515"/>
      <c r="CE99" s="515"/>
      <c r="CF99" s="515"/>
      <c r="CG99" s="515"/>
      <c r="CH99" s="515"/>
      <c r="CI99" s="515"/>
      <c r="CJ99" s="515"/>
      <c r="CK99" s="515"/>
      <c r="CL99" s="515"/>
      <c r="CM99" s="515"/>
      <c r="CN99" s="515"/>
      <c r="CO99" s="515"/>
      <c r="CP99" s="515"/>
      <c r="CQ99" s="515"/>
      <c r="CR99" s="515"/>
      <c r="CS99" s="515"/>
      <c r="CT99" s="515"/>
      <c r="CU99" s="515"/>
      <c r="CV99" s="515"/>
      <c r="CW99" s="515"/>
      <c r="CX99" s="515"/>
      <c r="CY99" s="515"/>
      <c r="CZ99" s="515"/>
      <c r="DA99" s="515"/>
      <c r="DB99" s="515"/>
      <c r="DC99" s="515"/>
      <c r="DD99" s="515"/>
      <c r="DE99" s="515"/>
      <c r="DF99" s="515"/>
      <c r="DG99" s="515"/>
      <c r="DH99" s="515"/>
      <c r="DI99" s="515"/>
      <c r="DJ99" s="515"/>
      <c r="DK99" s="515"/>
      <c r="DL99" s="515"/>
      <c r="DM99" s="515"/>
      <c r="DN99" s="515"/>
      <c r="DO99" s="515"/>
      <c r="DP99" s="515"/>
      <c r="DQ99" s="515"/>
      <c r="DR99" s="515"/>
      <c r="DS99" s="515"/>
      <c r="DT99" s="515"/>
      <c r="DU99" s="515"/>
      <c r="DV99" s="515"/>
      <c r="DW99" s="515"/>
      <c r="DX99" s="515"/>
      <c r="DY99" s="515"/>
      <c r="DZ99" s="515"/>
      <c r="EA99" s="515"/>
      <c r="EB99" s="515"/>
      <c r="EC99" s="515"/>
      <c r="ED99" s="515"/>
      <c r="EE99" s="515"/>
      <c r="EF99" s="515"/>
      <c r="EG99" s="515"/>
      <c r="EH99" s="515"/>
      <c r="EI99" s="515"/>
      <c r="EJ99" s="515"/>
      <c r="EK99" s="515"/>
      <c r="EL99" s="515"/>
      <c r="EM99" s="515"/>
      <c r="EN99" s="515"/>
      <c r="EO99" s="515"/>
      <c r="EP99" s="515"/>
      <c r="EQ99" s="515"/>
      <c r="ER99" s="515"/>
      <c r="ES99" s="515"/>
      <c r="ET99" s="515"/>
      <c r="EU99" s="515"/>
      <c r="EV99" s="515"/>
      <c r="EW99" s="515"/>
      <c r="EX99" s="515"/>
      <c r="EY99" s="515"/>
      <c r="EZ99" s="515"/>
      <c r="FA99" s="515"/>
      <c r="FB99" s="515"/>
      <c r="FC99" s="515"/>
      <c r="FD99" s="515"/>
      <c r="FE99" s="515"/>
      <c r="FF99" s="515"/>
      <c r="FG99" s="515"/>
      <c r="FH99" s="515"/>
      <c r="FI99" s="515"/>
      <c r="FJ99" s="515"/>
      <c r="FK99" s="515"/>
      <c r="FL99" s="515"/>
      <c r="FM99" s="515"/>
      <c r="FN99" s="515"/>
      <c r="FO99" s="515"/>
      <c r="FP99" s="515"/>
      <c r="FQ99" s="515"/>
      <c r="FR99" s="515"/>
      <c r="FS99" s="515"/>
      <c r="FT99" s="515"/>
      <c r="FU99" s="515"/>
      <c r="FV99" s="515"/>
      <c r="FW99" s="515"/>
      <c r="FX99" s="515"/>
      <c r="FY99" s="515"/>
      <c r="FZ99" s="515"/>
      <c r="GA99" s="515"/>
      <c r="GB99" s="515"/>
      <c r="GC99" s="515"/>
    </row>
    <row r="100" spans="1:185" s="657" customFormat="1" ht="10.9" customHeight="1" thickTop="1">
      <c r="A100" s="651"/>
      <c r="B100" s="652" t="s">
        <v>405</v>
      </c>
      <c r="C100" s="653">
        <f>C74+C56+C27+C13+C9</f>
        <v>319</v>
      </c>
      <c r="D100" s="652">
        <f>D74+D56+D27+D13+D9</f>
        <v>319</v>
      </c>
      <c r="E100" s="652">
        <v>0</v>
      </c>
      <c r="F100" s="655">
        <f t="shared" ref="F100:AB100" si="42">F74+F56+F27+F13+F9</f>
        <v>0</v>
      </c>
      <c r="G100" s="652">
        <f t="shared" si="42"/>
        <v>360.5</v>
      </c>
      <c r="H100" s="652">
        <f t="shared" si="42"/>
        <v>160632</v>
      </c>
      <c r="I100" s="652">
        <f t="shared" si="42"/>
        <v>0</v>
      </c>
      <c r="J100" s="654">
        <f t="shared" si="42"/>
        <v>324747.234</v>
      </c>
      <c r="K100" s="652">
        <f t="shared" si="42"/>
        <v>6900</v>
      </c>
      <c r="L100" s="654">
        <f t="shared" si="42"/>
        <v>1159.1999999999998</v>
      </c>
      <c r="M100" s="652">
        <f t="shared" si="42"/>
        <v>0</v>
      </c>
      <c r="N100" s="654">
        <f t="shared" si="42"/>
        <v>0</v>
      </c>
      <c r="O100" s="652">
        <f t="shared" si="42"/>
        <v>0</v>
      </c>
      <c r="P100" s="654">
        <f t="shared" si="42"/>
        <v>0</v>
      </c>
      <c r="Q100" s="652">
        <f t="shared" si="42"/>
        <v>7996.9755747126419</v>
      </c>
      <c r="R100" s="654">
        <f t="shared" si="42"/>
        <v>861.30172413793105</v>
      </c>
      <c r="S100" s="652">
        <f t="shared" si="42"/>
        <v>0</v>
      </c>
      <c r="T100" s="654">
        <f t="shared" si="42"/>
        <v>0</v>
      </c>
      <c r="U100" s="652">
        <f t="shared" si="42"/>
        <v>0</v>
      </c>
      <c r="V100" s="652">
        <f t="shared" si="42"/>
        <v>0</v>
      </c>
      <c r="W100" s="652">
        <f t="shared" si="42"/>
        <v>2020.501724137931</v>
      </c>
      <c r="X100" s="652">
        <f t="shared" si="42"/>
        <v>326767.73572413792</v>
      </c>
      <c r="Y100" s="652">
        <f t="shared" si="42"/>
        <v>16338.386786206896</v>
      </c>
      <c r="Z100" s="652">
        <f t="shared" si="42"/>
        <v>304141.67468965519</v>
      </c>
      <c r="AA100" s="654">
        <f t="shared" si="42"/>
        <v>50791.65967317242</v>
      </c>
      <c r="AB100" s="652">
        <f t="shared" si="42"/>
        <v>393897.78218351724</v>
      </c>
      <c r="AC100" s="656">
        <f t="shared" si="32"/>
        <v>85362.522393975421</v>
      </c>
      <c r="AD100" s="515"/>
      <c r="AE100" s="515"/>
      <c r="AF100" s="515"/>
      <c r="AG100" s="515"/>
      <c r="AH100" s="515"/>
      <c r="AJ100" s="515"/>
      <c r="AK100" s="515"/>
      <c r="AL100" s="515"/>
      <c r="AM100" s="515"/>
      <c r="AN100" s="515"/>
      <c r="AO100" s="515"/>
      <c r="AP100" s="515"/>
      <c r="AQ100" s="515"/>
      <c r="AR100" s="515"/>
      <c r="AS100" s="515"/>
      <c r="AT100" s="515"/>
      <c r="AU100" s="515"/>
      <c r="AV100" s="515"/>
      <c r="AW100" s="515"/>
      <c r="AX100" s="515"/>
      <c r="AY100" s="515"/>
      <c r="AZ100" s="515"/>
      <c r="BA100" s="515"/>
      <c r="BB100" s="515"/>
      <c r="BC100" s="515"/>
      <c r="BD100" s="515"/>
      <c r="BE100" s="515"/>
      <c r="BF100" s="515"/>
      <c r="BG100" s="515"/>
      <c r="BH100" s="515"/>
      <c r="BI100" s="515"/>
      <c r="BJ100" s="515"/>
      <c r="BK100" s="515"/>
      <c r="BL100" s="515"/>
      <c r="BM100" s="515"/>
      <c r="BN100" s="515"/>
      <c r="BO100" s="515"/>
      <c r="BP100" s="515"/>
      <c r="BQ100" s="515"/>
      <c r="BR100" s="515"/>
      <c r="BS100" s="515"/>
      <c r="BT100" s="515"/>
      <c r="BU100" s="515"/>
      <c r="BV100" s="515"/>
      <c r="BW100" s="515"/>
      <c r="BX100" s="515"/>
      <c r="BY100" s="515"/>
      <c r="BZ100" s="515"/>
      <c r="CA100" s="515"/>
      <c r="CB100" s="515"/>
      <c r="CC100" s="515"/>
      <c r="CD100" s="515"/>
      <c r="CE100" s="515"/>
      <c r="CF100" s="515"/>
      <c r="CG100" s="515"/>
      <c r="CH100" s="515"/>
      <c r="CI100" s="515"/>
      <c r="CJ100" s="515"/>
      <c r="CK100" s="515"/>
      <c r="CL100" s="515"/>
      <c r="CM100" s="515"/>
      <c r="CN100" s="515"/>
      <c r="CO100" s="515"/>
      <c r="CP100" s="515"/>
      <c r="CQ100" s="515"/>
      <c r="CR100" s="515"/>
      <c r="CS100" s="515"/>
      <c r="CT100" s="515"/>
      <c r="CU100" s="515"/>
      <c r="CV100" s="515"/>
      <c r="CW100" s="515"/>
      <c r="CX100" s="515"/>
      <c r="CY100" s="515"/>
      <c r="CZ100" s="515"/>
      <c r="DA100" s="515"/>
      <c r="DB100" s="515"/>
      <c r="DC100" s="515"/>
      <c r="DD100" s="515"/>
      <c r="DE100" s="515"/>
      <c r="DF100" s="515"/>
      <c r="DG100" s="515"/>
      <c r="DH100" s="515"/>
      <c r="DI100" s="515"/>
      <c r="DJ100" s="515"/>
      <c r="DK100" s="515"/>
      <c r="DL100" s="515"/>
      <c r="DM100" s="515"/>
      <c r="DN100" s="515"/>
      <c r="DO100" s="515"/>
      <c r="DP100" s="515"/>
      <c r="DQ100" s="515"/>
      <c r="DR100" s="515"/>
      <c r="DS100" s="515"/>
      <c r="DT100" s="515"/>
      <c r="DU100" s="515"/>
      <c r="DV100" s="515"/>
      <c r="DW100" s="515"/>
      <c r="DX100" s="515"/>
      <c r="DY100" s="515"/>
      <c r="DZ100" s="515"/>
      <c r="EA100" s="515"/>
      <c r="EB100" s="515"/>
      <c r="EC100" s="515"/>
      <c r="ED100" s="515"/>
      <c r="EE100" s="515"/>
      <c r="EF100" s="515"/>
      <c r="EG100" s="515"/>
      <c r="EH100" s="515"/>
      <c r="EI100" s="515"/>
      <c r="EJ100" s="515"/>
      <c r="EK100" s="515"/>
      <c r="EL100" s="515"/>
      <c r="EM100" s="515"/>
      <c r="EN100" s="515"/>
      <c r="EO100" s="515"/>
      <c r="EP100" s="515"/>
      <c r="EQ100" s="515"/>
      <c r="ER100" s="515"/>
      <c r="ES100" s="515"/>
      <c r="ET100" s="515"/>
      <c r="EU100" s="515"/>
      <c r="EV100" s="515"/>
      <c r="EW100" s="515"/>
      <c r="EX100" s="515"/>
      <c r="EY100" s="515"/>
      <c r="EZ100" s="515"/>
      <c r="FA100" s="515"/>
      <c r="FB100" s="515"/>
      <c r="FC100" s="515"/>
      <c r="FD100" s="515"/>
      <c r="FE100" s="515"/>
      <c r="FF100" s="515"/>
      <c r="FG100" s="515"/>
      <c r="FH100" s="515"/>
      <c r="FI100" s="515"/>
      <c r="FJ100" s="515"/>
      <c r="FK100" s="515"/>
      <c r="FL100" s="515"/>
      <c r="FM100" s="515"/>
      <c r="FN100" s="515"/>
      <c r="FO100" s="515"/>
      <c r="FP100" s="515"/>
      <c r="FQ100" s="515"/>
      <c r="FR100" s="515"/>
      <c r="FS100" s="515"/>
      <c r="FT100" s="515"/>
      <c r="FU100" s="515"/>
      <c r="FV100" s="515"/>
      <c r="FW100" s="515"/>
      <c r="FX100" s="515"/>
      <c r="FY100" s="515"/>
      <c r="FZ100" s="515"/>
      <c r="GA100" s="515"/>
      <c r="GB100" s="515"/>
      <c r="GC100" s="515"/>
    </row>
    <row r="101" spans="1:185" s="549" customFormat="1" ht="10.9" customHeight="1">
      <c r="C101" s="652"/>
      <c r="D101" s="658"/>
      <c r="E101" s="659"/>
      <c r="F101" s="660"/>
      <c r="G101" s="661"/>
      <c r="H101" s="662"/>
      <c r="I101" s="663"/>
      <c r="J101" s="662"/>
      <c r="K101" s="662"/>
      <c r="L101" s="662"/>
      <c r="M101" s="662"/>
      <c r="N101" s="662"/>
      <c r="O101" s="662"/>
      <c r="P101" s="662"/>
      <c r="Q101" s="662"/>
      <c r="R101" s="662"/>
      <c r="S101" s="662"/>
      <c r="T101" s="662"/>
      <c r="U101" s="662"/>
      <c r="V101" s="662"/>
      <c r="W101" s="662"/>
      <c r="X101" s="662"/>
      <c r="Y101" s="662"/>
      <c r="Z101" s="662"/>
      <c r="AA101" s="662"/>
      <c r="AB101" s="662"/>
      <c r="AC101" s="662"/>
      <c r="AD101" s="515"/>
      <c r="AE101" s="515"/>
      <c r="AF101" s="515"/>
      <c r="AG101" s="515"/>
      <c r="AH101" s="515"/>
      <c r="AI101" s="515"/>
      <c r="AJ101" s="515"/>
      <c r="AK101" s="515"/>
      <c r="AL101" s="515"/>
      <c r="AM101" s="515"/>
      <c r="AN101" s="515"/>
      <c r="AO101" s="515"/>
      <c r="AP101" s="515"/>
      <c r="AQ101" s="515"/>
      <c r="AR101" s="515"/>
      <c r="AS101" s="515"/>
      <c r="AT101" s="515"/>
      <c r="AU101" s="515"/>
      <c r="AV101" s="515"/>
      <c r="AW101" s="515"/>
      <c r="AX101" s="515"/>
      <c r="AY101" s="515"/>
      <c r="AZ101" s="515"/>
      <c r="BA101" s="515"/>
      <c r="BB101" s="515"/>
      <c r="BC101" s="515"/>
      <c r="BD101" s="515"/>
      <c r="BE101" s="515"/>
      <c r="BF101" s="515"/>
      <c r="BG101" s="515"/>
      <c r="BH101" s="515"/>
      <c r="BI101" s="515"/>
      <c r="BJ101" s="515"/>
      <c r="BK101" s="515"/>
      <c r="BL101" s="515"/>
      <c r="BM101" s="515"/>
      <c r="BN101" s="515"/>
      <c r="BO101" s="515"/>
      <c r="BP101" s="515"/>
      <c r="BQ101" s="515"/>
      <c r="BR101" s="515"/>
      <c r="BS101" s="515"/>
      <c r="BT101" s="515"/>
      <c r="BU101" s="515"/>
      <c r="BV101" s="515"/>
      <c r="BW101" s="515"/>
      <c r="BX101" s="515"/>
      <c r="BY101" s="515"/>
      <c r="BZ101" s="515"/>
      <c r="CA101" s="515"/>
      <c r="CB101" s="515"/>
      <c r="CC101" s="515"/>
      <c r="CD101" s="515"/>
      <c r="CE101" s="515"/>
      <c r="CF101" s="515"/>
      <c r="CG101" s="515"/>
      <c r="CH101" s="515"/>
      <c r="CI101" s="515"/>
      <c r="CJ101" s="515"/>
      <c r="CK101" s="515"/>
      <c r="CL101" s="515"/>
      <c r="CM101" s="515"/>
      <c r="CN101" s="515"/>
      <c r="CO101" s="515"/>
      <c r="CP101" s="515"/>
      <c r="CQ101" s="515"/>
      <c r="CR101" s="515"/>
      <c r="CS101" s="515"/>
      <c r="CT101" s="515"/>
      <c r="CU101" s="515"/>
      <c r="CV101" s="515"/>
      <c r="CW101" s="515"/>
      <c r="CX101" s="515"/>
      <c r="CY101" s="515"/>
      <c r="CZ101" s="515"/>
      <c r="DA101" s="515"/>
      <c r="DB101" s="515"/>
      <c r="DC101" s="515"/>
      <c r="DD101" s="515"/>
      <c r="DE101" s="515"/>
      <c r="DF101" s="515"/>
      <c r="DG101" s="515"/>
      <c r="DH101" s="515"/>
      <c r="DI101" s="515"/>
      <c r="DJ101" s="515"/>
      <c r="DK101" s="515"/>
      <c r="DL101" s="515"/>
      <c r="DM101" s="515"/>
      <c r="DN101" s="515"/>
      <c r="DO101" s="515"/>
      <c r="DP101" s="515"/>
      <c r="DQ101" s="515"/>
      <c r="DR101" s="515"/>
      <c r="DS101" s="515"/>
      <c r="DT101" s="515"/>
      <c r="DU101" s="515"/>
      <c r="DV101" s="515"/>
      <c r="DW101" s="515"/>
      <c r="DX101" s="515"/>
      <c r="DY101" s="515"/>
      <c r="DZ101" s="515"/>
      <c r="EA101" s="515"/>
      <c r="EB101" s="515"/>
      <c r="EC101" s="515"/>
      <c r="ED101" s="515"/>
      <c r="EE101" s="515"/>
      <c r="EF101" s="515"/>
      <c r="EG101" s="515"/>
      <c r="EH101" s="515"/>
      <c r="EI101" s="515"/>
      <c r="EJ101" s="515"/>
      <c r="EK101" s="515"/>
      <c r="EL101" s="515"/>
      <c r="EM101" s="515"/>
      <c r="EN101" s="515"/>
      <c r="EO101" s="515"/>
      <c r="EP101" s="515"/>
      <c r="EQ101" s="515"/>
      <c r="ER101" s="515"/>
      <c r="ES101" s="515"/>
      <c r="ET101" s="515"/>
      <c r="EU101" s="515"/>
      <c r="EV101" s="515"/>
      <c r="EW101" s="515"/>
      <c r="EX101" s="515"/>
      <c r="EY101" s="515"/>
      <c r="EZ101" s="515"/>
      <c r="FA101" s="515"/>
      <c r="FB101" s="515"/>
      <c r="FC101" s="515"/>
      <c r="FD101" s="515"/>
      <c r="FE101" s="515"/>
      <c r="FF101" s="515"/>
      <c r="FG101" s="515"/>
      <c r="FH101" s="515"/>
      <c r="FI101" s="515"/>
      <c r="FJ101" s="515"/>
      <c r="FK101" s="515"/>
      <c r="FL101" s="515"/>
      <c r="FM101" s="515"/>
      <c r="FN101" s="515"/>
      <c r="FO101" s="515"/>
      <c r="FP101" s="515"/>
      <c r="FQ101" s="515"/>
      <c r="FR101" s="515"/>
      <c r="FS101" s="515"/>
      <c r="FT101" s="515"/>
      <c r="FU101" s="515"/>
      <c r="FV101" s="515"/>
      <c r="FW101" s="515"/>
      <c r="FX101" s="515"/>
      <c r="FY101" s="515"/>
      <c r="FZ101" s="515"/>
      <c r="GA101" s="515"/>
      <c r="GB101" s="515"/>
      <c r="GC101" s="515"/>
    </row>
    <row r="102" spans="1:185" s="549" customFormat="1" ht="10.9" customHeight="1">
      <c r="B102" s="664"/>
      <c r="C102" s="664"/>
      <c r="D102" s="664"/>
      <c r="E102" s="665"/>
      <c r="F102" s="666"/>
      <c r="G102" s="667"/>
      <c r="H102" s="668"/>
      <c r="I102" s="669"/>
      <c r="J102" s="668"/>
      <c r="K102" s="670"/>
      <c r="L102" s="671" t="s">
        <v>23</v>
      </c>
      <c r="M102" s="671" t="s">
        <v>24</v>
      </c>
      <c r="N102" s="672" t="s">
        <v>25</v>
      </c>
      <c r="W102" s="555"/>
      <c r="X102" s="673"/>
      <c r="AD102" s="515"/>
      <c r="AE102" s="515"/>
      <c r="AF102" s="515"/>
      <c r="AG102" s="515"/>
      <c r="AH102" s="515"/>
      <c r="AI102" s="515"/>
      <c r="AJ102" s="515"/>
      <c r="AK102" s="515"/>
      <c r="AL102" s="515"/>
      <c r="AM102" s="515"/>
      <c r="AN102" s="515"/>
      <c r="AO102" s="515"/>
      <c r="AP102" s="515"/>
      <c r="AQ102" s="515"/>
      <c r="AR102" s="515"/>
      <c r="AS102" s="515"/>
      <c r="AT102" s="515"/>
      <c r="AU102" s="515"/>
      <c r="AV102" s="515"/>
      <c r="AW102" s="515"/>
      <c r="AX102" s="515"/>
      <c r="AY102" s="515"/>
      <c r="AZ102" s="515"/>
      <c r="BA102" s="515"/>
      <c r="BB102" s="515"/>
      <c r="BC102" s="515"/>
      <c r="BD102" s="515"/>
      <c r="BE102" s="515"/>
      <c r="BF102" s="515"/>
      <c r="BG102" s="515"/>
      <c r="BH102" s="515"/>
      <c r="BI102" s="515"/>
      <c r="BJ102" s="515"/>
      <c r="BK102" s="515"/>
      <c r="BL102" s="515"/>
      <c r="BM102" s="515"/>
      <c r="BN102" s="515"/>
      <c r="BO102" s="515"/>
      <c r="BP102" s="515"/>
      <c r="BQ102" s="515"/>
      <c r="BR102" s="515"/>
      <c r="BS102" s="515"/>
      <c r="BT102" s="515"/>
      <c r="BU102" s="515"/>
      <c r="BV102" s="515"/>
      <c r="BW102" s="515"/>
      <c r="BX102" s="515"/>
      <c r="BY102" s="515"/>
      <c r="BZ102" s="515"/>
      <c r="CA102" s="515"/>
      <c r="CB102" s="515"/>
      <c r="CC102" s="515"/>
      <c r="CD102" s="515"/>
      <c r="CE102" s="515"/>
      <c r="CF102" s="515"/>
      <c r="CG102" s="515"/>
      <c r="CH102" s="515"/>
      <c r="CI102" s="515"/>
      <c r="CJ102" s="515"/>
      <c r="CK102" s="515"/>
      <c r="CL102" s="515"/>
      <c r="CM102" s="515"/>
      <c r="CN102" s="515"/>
      <c r="CO102" s="515"/>
      <c r="CP102" s="515"/>
      <c r="CQ102" s="515"/>
      <c r="CR102" s="515"/>
      <c r="CS102" s="515"/>
      <c r="CT102" s="515"/>
      <c r="CU102" s="515"/>
      <c r="CV102" s="515"/>
      <c r="CW102" s="515"/>
      <c r="CX102" s="515"/>
      <c r="CY102" s="515"/>
      <c r="CZ102" s="515"/>
      <c r="DA102" s="515"/>
      <c r="DB102" s="515"/>
      <c r="DC102" s="515"/>
      <c r="DD102" s="515"/>
      <c r="DE102" s="515"/>
      <c r="DF102" s="515"/>
      <c r="DG102" s="515"/>
      <c r="DH102" s="515"/>
      <c r="DI102" s="515"/>
      <c r="DJ102" s="515"/>
      <c r="DK102" s="515"/>
      <c r="DL102" s="515"/>
      <c r="DM102" s="515"/>
      <c r="DN102" s="515"/>
      <c r="DO102" s="515"/>
      <c r="DP102" s="515"/>
      <c r="DQ102" s="515"/>
      <c r="DR102" s="515"/>
      <c r="DS102" s="515"/>
      <c r="DT102" s="515"/>
      <c r="DU102" s="515"/>
      <c r="DV102" s="515"/>
      <c r="DW102" s="515"/>
      <c r="DX102" s="515"/>
      <c r="DY102" s="515"/>
      <c r="DZ102" s="515"/>
      <c r="EA102" s="515"/>
      <c r="EB102" s="515"/>
      <c r="EC102" s="515"/>
      <c r="ED102" s="515"/>
      <c r="EE102" s="515"/>
      <c r="EF102" s="515"/>
      <c r="EG102" s="515"/>
      <c r="EH102" s="515"/>
      <c r="EI102" s="515"/>
      <c r="EJ102" s="515"/>
      <c r="EK102" s="515"/>
      <c r="EL102" s="515"/>
      <c r="EM102" s="515"/>
      <c r="EN102" s="515"/>
      <c r="EO102" s="515"/>
      <c r="EP102" s="515"/>
      <c r="EQ102" s="515"/>
      <c r="ER102" s="515"/>
      <c r="ES102" s="515"/>
      <c r="ET102" s="515"/>
      <c r="EU102" s="515"/>
      <c r="EV102" s="515"/>
      <c r="EW102" s="515"/>
      <c r="EX102" s="515"/>
      <c r="EY102" s="515"/>
      <c r="EZ102" s="515"/>
      <c r="FA102" s="515"/>
      <c r="FB102" s="515"/>
      <c r="FC102" s="515"/>
      <c r="FD102" s="515"/>
      <c r="FE102" s="515"/>
      <c r="FF102" s="515"/>
      <c r="FG102" s="515"/>
      <c r="FH102" s="515"/>
      <c r="FI102" s="515"/>
      <c r="FJ102" s="515"/>
      <c r="FK102" s="515"/>
      <c r="FL102" s="515"/>
      <c r="FM102" s="515"/>
      <c r="FN102" s="515"/>
      <c r="FO102" s="515"/>
      <c r="FP102" s="515"/>
      <c r="FQ102" s="515"/>
      <c r="FR102" s="515"/>
      <c r="FS102" s="515"/>
      <c r="FT102" s="515"/>
      <c r="FU102" s="515"/>
      <c r="FV102" s="515"/>
      <c r="FW102" s="515"/>
      <c r="FX102" s="515"/>
      <c r="FY102" s="515"/>
      <c r="FZ102" s="515"/>
      <c r="GA102" s="515"/>
      <c r="GB102" s="515"/>
      <c r="GC102" s="515"/>
    </row>
    <row r="103" spans="1:185" s="549" customFormat="1" ht="10.9" customHeight="1">
      <c r="B103" s="674" t="s">
        <v>406</v>
      </c>
      <c r="C103" s="674"/>
      <c r="D103" s="674">
        <f>J100</f>
        <v>324747.234</v>
      </c>
      <c r="E103" s="665"/>
      <c r="F103" s="666"/>
      <c r="G103" s="667"/>
      <c r="H103" s="668" t="s">
        <v>567</v>
      </c>
      <c r="I103" s="669"/>
      <c r="J103" s="668"/>
      <c r="K103" s="670"/>
      <c r="L103" s="675">
        <v>1910</v>
      </c>
      <c r="M103" s="676">
        <v>1113</v>
      </c>
      <c r="N103" s="675">
        <f>L103*M103/1000</f>
        <v>2125.83</v>
      </c>
      <c r="S103" s="1391" t="s">
        <v>105</v>
      </c>
      <c r="T103" s="1392"/>
      <c r="U103" s="677" t="s">
        <v>103</v>
      </c>
      <c r="V103" s="678">
        <f>[2]Të_dhëna_fillestare!$D$11</f>
        <v>0</v>
      </c>
      <c r="W103" s="679"/>
      <c r="X103" s="1391" t="s">
        <v>182</v>
      </c>
      <c r="Y103" s="1392"/>
      <c r="Z103" s="677" t="s">
        <v>103</v>
      </c>
      <c r="AA103" s="678">
        <f>[2]Të_dhëna_fillestare!$D$13</f>
        <v>0</v>
      </c>
      <c r="AB103" s="679"/>
      <c r="AC103" s="607"/>
      <c r="AD103" s="515"/>
      <c r="AE103" s="515"/>
      <c r="AF103" s="515"/>
      <c r="AG103" s="515"/>
      <c r="AH103" s="515"/>
      <c r="AI103" s="515"/>
      <c r="AJ103" s="515"/>
      <c r="AK103" s="515"/>
      <c r="AL103" s="515"/>
      <c r="AM103" s="515"/>
      <c r="AN103" s="515"/>
      <c r="AO103" s="515"/>
      <c r="AP103" s="515"/>
      <c r="AQ103" s="515"/>
      <c r="AR103" s="515"/>
      <c r="AS103" s="515"/>
      <c r="AT103" s="515"/>
      <c r="AU103" s="515"/>
      <c r="AV103" s="515"/>
      <c r="AW103" s="515"/>
      <c r="AX103" s="515"/>
      <c r="AY103" s="515"/>
      <c r="AZ103" s="515"/>
      <c r="BA103" s="515"/>
      <c r="BB103" s="515"/>
      <c r="BC103" s="515"/>
      <c r="BD103" s="515"/>
      <c r="BE103" s="515"/>
      <c r="BF103" s="515"/>
      <c r="BG103" s="515"/>
      <c r="BH103" s="515"/>
      <c r="BI103" s="515"/>
      <c r="BJ103" s="515"/>
      <c r="BK103" s="515"/>
      <c r="BL103" s="515"/>
      <c r="BM103" s="515"/>
      <c r="BN103" s="515"/>
      <c r="BO103" s="515"/>
      <c r="BP103" s="515"/>
      <c r="BQ103" s="515"/>
      <c r="BR103" s="515"/>
      <c r="BS103" s="515"/>
      <c r="BT103" s="515"/>
      <c r="BU103" s="515"/>
      <c r="BV103" s="515"/>
      <c r="BW103" s="515"/>
      <c r="BX103" s="515"/>
      <c r="BY103" s="515"/>
      <c r="BZ103" s="515"/>
      <c r="CA103" s="515"/>
      <c r="CB103" s="515"/>
      <c r="CC103" s="515"/>
      <c r="CD103" s="515"/>
      <c r="CE103" s="515"/>
      <c r="CF103" s="515"/>
      <c r="CG103" s="515"/>
      <c r="CH103" s="515"/>
      <c r="CI103" s="515"/>
      <c r="CJ103" s="515"/>
      <c r="CK103" s="515"/>
      <c r="CL103" s="515"/>
      <c r="CM103" s="515"/>
      <c r="CN103" s="515"/>
      <c r="CO103" s="515"/>
      <c r="CP103" s="515"/>
      <c r="CQ103" s="515"/>
      <c r="CR103" s="515"/>
      <c r="CS103" s="515"/>
      <c r="CT103" s="515"/>
      <c r="CU103" s="515"/>
      <c r="CV103" s="515"/>
      <c r="CW103" s="515"/>
      <c r="CX103" s="515"/>
      <c r="CY103" s="515"/>
      <c r="CZ103" s="515"/>
      <c r="DA103" s="515"/>
      <c r="DB103" s="515"/>
      <c r="DC103" s="515"/>
      <c r="DD103" s="515"/>
      <c r="DE103" s="515"/>
      <c r="DF103" s="515"/>
      <c r="DG103" s="515"/>
      <c r="DH103" s="515"/>
      <c r="DI103" s="515"/>
      <c r="DJ103" s="515"/>
      <c r="DK103" s="515"/>
      <c r="DL103" s="515"/>
      <c r="DM103" s="515"/>
      <c r="DN103" s="515"/>
      <c r="DO103" s="515"/>
      <c r="DP103" s="515"/>
      <c r="DQ103" s="515"/>
      <c r="DR103" s="515"/>
      <c r="DS103" s="515"/>
      <c r="DT103" s="515"/>
      <c r="DU103" s="515"/>
      <c r="DV103" s="515"/>
      <c r="DW103" s="515"/>
      <c r="DX103" s="515"/>
      <c r="DY103" s="515"/>
      <c r="DZ103" s="515"/>
      <c r="EA103" s="515"/>
      <c r="EB103" s="515"/>
      <c r="EC103" s="515"/>
      <c r="ED103" s="515"/>
      <c r="EE103" s="515"/>
      <c r="EF103" s="515"/>
      <c r="EG103" s="515"/>
      <c r="EH103" s="515"/>
      <c r="EI103" s="515"/>
      <c r="EJ103" s="515"/>
      <c r="EK103" s="515"/>
      <c r="EL103" s="515"/>
      <c r="EM103" s="515"/>
      <c r="EN103" s="515"/>
      <c r="EO103" s="515"/>
      <c r="EP103" s="515"/>
      <c r="EQ103" s="515"/>
      <c r="ER103" s="515"/>
      <c r="ES103" s="515"/>
      <c r="ET103" s="515"/>
      <c r="EU103" s="515"/>
      <c r="EV103" s="515"/>
      <c r="EW103" s="515"/>
      <c r="EX103" s="515"/>
      <c r="EY103" s="515"/>
      <c r="EZ103" s="515"/>
      <c r="FA103" s="515"/>
      <c r="FB103" s="515"/>
      <c r="FC103" s="515"/>
      <c r="FD103" s="515"/>
      <c r="FE103" s="515"/>
      <c r="FF103" s="515"/>
      <c r="FG103" s="515"/>
      <c r="FH103" s="515"/>
      <c r="FI103" s="515"/>
      <c r="FJ103" s="515"/>
      <c r="FK103" s="515"/>
      <c r="FL103" s="515"/>
      <c r="FM103" s="515"/>
      <c r="FN103" s="515"/>
      <c r="FO103" s="515"/>
      <c r="FP103" s="515"/>
      <c r="FQ103" s="515"/>
      <c r="FR103" s="515"/>
      <c r="FS103" s="515"/>
      <c r="FT103" s="515"/>
      <c r="FU103" s="515"/>
      <c r="FV103" s="515"/>
      <c r="FW103" s="515"/>
      <c r="FX103" s="515"/>
      <c r="FY103" s="515"/>
      <c r="FZ103" s="515"/>
      <c r="GA103" s="515"/>
      <c r="GB103" s="515"/>
      <c r="GC103" s="515"/>
    </row>
    <row r="104" spans="1:185" s="549" customFormat="1" ht="10.9" customHeight="1">
      <c r="B104" s="674" t="s">
        <v>407</v>
      </c>
      <c r="C104" s="674"/>
      <c r="D104" s="674">
        <f>L100</f>
        <v>1159.1999999999998</v>
      </c>
      <c r="E104" s="665"/>
      <c r="F104" s="666"/>
      <c r="G104" s="667"/>
      <c r="H104" s="668" t="s">
        <v>21</v>
      </c>
      <c r="I104" s="669"/>
      <c r="J104" s="668"/>
      <c r="K104" s="670"/>
      <c r="L104" s="1075">
        <v>36763</v>
      </c>
      <c r="M104" s="1075">
        <v>883.4</v>
      </c>
      <c r="N104" s="676">
        <f>L104*M104/1000</f>
        <v>32476.4342</v>
      </c>
      <c r="S104" s="1393"/>
      <c r="T104" s="1394"/>
      <c r="U104" s="677" t="s">
        <v>181</v>
      </c>
      <c r="V104" s="678"/>
      <c r="W104" s="679"/>
      <c r="X104" s="1393"/>
      <c r="Y104" s="1394"/>
      <c r="Z104" s="677" t="s">
        <v>181</v>
      </c>
      <c r="AA104" s="678"/>
      <c r="AB104" s="679"/>
      <c r="AC104" s="607"/>
      <c r="AD104" s="515"/>
      <c r="AE104" s="515"/>
      <c r="AF104" s="515"/>
      <c r="AG104" s="515"/>
      <c r="AH104" s="515"/>
      <c r="AI104" s="515"/>
      <c r="AJ104" s="515"/>
      <c r="AK104" s="515"/>
      <c r="AL104" s="515"/>
      <c r="AM104" s="515"/>
      <c r="AN104" s="515"/>
      <c r="AO104" s="515"/>
      <c r="AP104" s="515"/>
      <c r="AQ104" s="515"/>
      <c r="AR104" s="515"/>
      <c r="AS104" s="515"/>
      <c r="AT104" s="515"/>
      <c r="AU104" s="515"/>
      <c r="AV104" s="515"/>
      <c r="AW104" s="515"/>
      <c r="AX104" s="515"/>
      <c r="AY104" s="515"/>
      <c r="AZ104" s="515"/>
      <c r="BA104" s="515"/>
      <c r="BB104" s="515"/>
      <c r="BC104" s="515"/>
      <c r="BD104" s="515"/>
      <c r="BE104" s="515"/>
      <c r="BF104" s="515"/>
      <c r="BG104" s="515"/>
      <c r="BH104" s="515"/>
      <c r="BI104" s="515"/>
      <c r="BJ104" s="515"/>
      <c r="BK104" s="515"/>
      <c r="BL104" s="515"/>
      <c r="BM104" s="515"/>
      <c r="BN104" s="515"/>
      <c r="BO104" s="515"/>
      <c r="BP104" s="515"/>
      <c r="BQ104" s="515"/>
      <c r="BR104" s="515"/>
      <c r="BS104" s="515"/>
      <c r="BT104" s="515"/>
      <c r="BU104" s="515"/>
      <c r="BV104" s="515"/>
      <c r="BW104" s="515"/>
      <c r="BX104" s="515"/>
      <c r="BY104" s="515"/>
      <c r="BZ104" s="515"/>
      <c r="CA104" s="515"/>
      <c r="CB104" s="515"/>
      <c r="CC104" s="515"/>
      <c r="CD104" s="515"/>
      <c r="CE104" s="515"/>
      <c r="CF104" s="515"/>
      <c r="CG104" s="515"/>
      <c r="CH104" s="515"/>
      <c r="CI104" s="515"/>
      <c r="CJ104" s="515"/>
      <c r="CK104" s="515"/>
      <c r="CL104" s="515"/>
      <c r="CM104" s="515"/>
      <c r="CN104" s="515"/>
      <c r="CO104" s="515"/>
      <c r="CP104" s="515"/>
      <c r="CQ104" s="515"/>
      <c r="CR104" s="515"/>
      <c r="CS104" s="515"/>
      <c r="CT104" s="515"/>
      <c r="CU104" s="515"/>
      <c r="CV104" s="515"/>
      <c r="CW104" s="515"/>
      <c r="CX104" s="515"/>
      <c r="CY104" s="515"/>
      <c r="CZ104" s="515"/>
      <c r="DA104" s="515"/>
      <c r="DB104" s="515"/>
      <c r="DC104" s="515"/>
      <c r="DD104" s="515"/>
      <c r="DE104" s="515"/>
      <c r="DF104" s="515"/>
      <c r="DG104" s="515"/>
      <c r="DH104" s="515"/>
      <c r="DI104" s="515"/>
      <c r="DJ104" s="515"/>
      <c r="DK104" s="515"/>
      <c r="DL104" s="515"/>
      <c r="DM104" s="515"/>
      <c r="DN104" s="515"/>
      <c r="DO104" s="515"/>
      <c r="DP104" s="515"/>
      <c r="DQ104" s="515"/>
      <c r="DR104" s="515"/>
      <c r="DS104" s="515"/>
      <c r="DT104" s="515"/>
      <c r="DU104" s="515"/>
      <c r="DV104" s="515"/>
      <c r="DW104" s="515"/>
      <c r="DX104" s="515"/>
      <c r="DY104" s="515"/>
      <c r="DZ104" s="515"/>
      <c r="EA104" s="515"/>
      <c r="EB104" s="515"/>
      <c r="EC104" s="515"/>
      <c r="ED104" s="515"/>
      <c r="EE104" s="515"/>
      <c r="EF104" s="515"/>
      <c r="EG104" s="515"/>
      <c r="EH104" s="515"/>
      <c r="EI104" s="515"/>
      <c r="EJ104" s="515"/>
      <c r="EK104" s="515"/>
      <c r="EL104" s="515"/>
      <c r="EM104" s="515"/>
      <c r="EN104" s="515"/>
      <c r="EO104" s="515"/>
      <c r="EP104" s="515"/>
      <c r="EQ104" s="515"/>
      <c r="ER104" s="515"/>
      <c r="ES104" s="515"/>
      <c r="ET104" s="515"/>
      <c r="EU104" s="515"/>
      <c r="EV104" s="515"/>
      <c r="EW104" s="515"/>
      <c r="EX104" s="515"/>
      <c r="EY104" s="515"/>
      <c r="EZ104" s="515"/>
      <c r="FA104" s="515"/>
      <c r="FB104" s="515"/>
      <c r="FC104" s="515"/>
      <c r="FD104" s="515"/>
      <c r="FE104" s="515"/>
      <c r="FF104" s="515"/>
      <c r="FG104" s="515"/>
      <c r="FH104" s="515"/>
      <c r="FI104" s="515"/>
      <c r="FJ104" s="515"/>
      <c r="FK104" s="515"/>
      <c r="FL104" s="515"/>
      <c r="FM104" s="515"/>
      <c r="FN104" s="515"/>
      <c r="FO104" s="515"/>
      <c r="FP104" s="515"/>
      <c r="FQ104" s="515"/>
      <c r="FR104" s="515"/>
      <c r="FS104" s="515"/>
      <c r="FT104" s="515"/>
      <c r="FU104" s="515"/>
      <c r="FV104" s="515"/>
      <c r="FW104" s="515"/>
      <c r="FX104" s="515"/>
      <c r="FY104" s="515"/>
      <c r="FZ104" s="515"/>
      <c r="GA104" s="515"/>
      <c r="GB104" s="515"/>
      <c r="GC104" s="515"/>
    </row>
    <row r="105" spans="1:185" s="549" customFormat="1" ht="10.9" customHeight="1">
      <c r="B105" s="674" t="s">
        <v>409</v>
      </c>
      <c r="C105" s="674"/>
      <c r="D105" s="674">
        <f>N100</f>
        <v>0</v>
      </c>
      <c r="E105" s="665"/>
      <c r="F105" s="666"/>
      <c r="G105" s="667"/>
      <c r="H105" s="668" t="s">
        <v>468</v>
      </c>
      <c r="I105" s="669"/>
      <c r="J105" s="668"/>
      <c r="K105" s="670"/>
      <c r="L105" s="1074">
        <v>3000</v>
      </c>
      <c r="M105" s="1075">
        <v>2530</v>
      </c>
      <c r="N105" s="1075">
        <f t="shared" ref="N105:N106" si="43">L105*M105/1000</f>
        <v>7590</v>
      </c>
      <c r="S105" s="1395"/>
      <c r="T105" s="1396"/>
      <c r="U105" s="677" t="s">
        <v>104</v>
      </c>
      <c r="V105" s="680"/>
      <c r="W105" s="681"/>
      <c r="X105" s="1395"/>
      <c r="Y105" s="1396"/>
      <c r="Z105" s="677" t="s">
        <v>104</v>
      </c>
      <c r="AA105" s="680"/>
      <c r="AB105" s="681"/>
      <c r="AC105" s="607"/>
      <c r="AD105" s="515"/>
      <c r="AE105" s="515"/>
      <c r="AF105" s="515"/>
      <c r="AG105" s="515"/>
      <c r="AH105" s="515"/>
      <c r="AI105" s="515"/>
      <c r="AJ105" s="515"/>
      <c r="AK105" s="515"/>
      <c r="AL105" s="515"/>
      <c r="AM105" s="515"/>
      <c r="AN105" s="515"/>
      <c r="AO105" s="515"/>
      <c r="AP105" s="515"/>
      <c r="AQ105" s="515"/>
      <c r="AR105" s="515"/>
      <c r="AS105" s="515"/>
      <c r="AT105" s="515"/>
      <c r="AU105" s="515"/>
      <c r="AV105" s="515"/>
      <c r="AW105" s="515"/>
      <c r="AX105" s="515"/>
      <c r="AY105" s="515"/>
      <c r="AZ105" s="515"/>
      <c r="BA105" s="515"/>
      <c r="BB105" s="515"/>
      <c r="BC105" s="515"/>
      <c r="BD105" s="515"/>
      <c r="BE105" s="515"/>
      <c r="BF105" s="515"/>
      <c r="BG105" s="515"/>
      <c r="BH105" s="515"/>
      <c r="BI105" s="515"/>
      <c r="BJ105" s="515"/>
      <c r="BK105" s="515"/>
      <c r="BL105" s="515"/>
      <c r="BM105" s="515"/>
      <c r="BN105" s="515"/>
      <c r="BO105" s="515"/>
      <c r="BP105" s="515"/>
      <c r="BQ105" s="515"/>
      <c r="BR105" s="515"/>
      <c r="BS105" s="515"/>
      <c r="BT105" s="515"/>
      <c r="BU105" s="515"/>
      <c r="BV105" s="515"/>
      <c r="BW105" s="515"/>
      <c r="BX105" s="515"/>
      <c r="BY105" s="515"/>
      <c r="BZ105" s="515"/>
      <c r="CA105" s="515"/>
      <c r="CB105" s="515"/>
      <c r="CC105" s="515"/>
      <c r="CD105" s="515"/>
      <c r="CE105" s="515"/>
      <c r="CF105" s="515"/>
      <c r="CG105" s="515"/>
      <c r="CH105" s="515"/>
      <c r="CI105" s="515"/>
      <c r="CJ105" s="515"/>
      <c r="CK105" s="515"/>
      <c r="CL105" s="515"/>
      <c r="CM105" s="515"/>
      <c r="CN105" s="515"/>
      <c r="CO105" s="515"/>
      <c r="CP105" s="515"/>
      <c r="CQ105" s="515"/>
      <c r="CR105" s="515"/>
      <c r="CS105" s="515"/>
      <c r="CT105" s="515"/>
      <c r="CU105" s="515"/>
      <c r="CV105" s="515"/>
      <c r="CW105" s="515"/>
      <c r="CX105" s="515"/>
      <c r="CY105" s="515"/>
      <c r="CZ105" s="515"/>
      <c r="DA105" s="515"/>
      <c r="DB105" s="515"/>
      <c r="DC105" s="515"/>
      <c r="DD105" s="515"/>
      <c r="DE105" s="515"/>
      <c r="DF105" s="515"/>
      <c r="DG105" s="515"/>
      <c r="DH105" s="515"/>
      <c r="DI105" s="515"/>
      <c r="DJ105" s="515"/>
      <c r="DK105" s="515"/>
      <c r="DL105" s="515"/>
      <c r="DM105" s="515"/>
      <c r="DN105" s="515"/>
      <c r="DO105" s="515"/>
      <c r="DP105" s="515"/>
      <c r="DQ105" s="515"/>
      <c r="DR105" s="515"/>
      <c r="DS105" s="515"/>
      <c r="DT105" s="515"/>
      <c r="DU105" s="515"/>
      <c r="DV105" s="515"/>
      <c r="DW105" s="515"/>
      <c r="DX105" s="515"/>
      <c r="DY105" s="515"/>
      <c r="DZ105" s="515"/>
      <c r="EA105" s="515"/>
      <c r="EB105" s="515"/>
      <c r="EC105" s="515"/>
      <c r="ED105" s="515"/>
      <c r="EE105" s="515"/>
      <c r="EF105" s="515"/>
      <c r="EG105" s="515"/>
      <c r="EH105" s="515"/>
      <c r="EI105" s="515"/>
      <c r="EJ105" s="515"/>
      <c r="EK105" s="515"/>
      <c r="EL105" s="515"/>
      <c r="EM105" s="515"/>
      <c r="EN105" s="515"/>
      <c r="EO105" s="515"/>
      <c r="EP105" s="515"/>
      <c r="EQ105" s="515"/>
      <c r="ER105" s="515"/>
      <c r="ES105" s="515"/>
      <c r="ET105" s="515"/>
      <c r="EU105" s="515"/>
      <c r="EV105" s="515"/>
      <c r="EW105" s="515"/>
      <c r="EX105" s="515"/>
      <c r="EY105" s="515"/>
      <c r="EZ105" s="515"/>
      <c r="FA105" s="515"/>
      <c r="FB105" s="515"/>
      <c r="FC105" s="515"/>
      <c r="FD105" s="515"/>
      <c r="FE105" s="515"/>
      <c r="FF105" s="515"/>
      <c r="FG105" s="515"/>
      <c r="FH105" s="515"/>
      <c r="FI105" s="515"/>
      <c r="FJ105" s="515"/>
      <c r="FK105" s="515"/>
      <c r="FL105" s="515"/>
      <c r="FM105" s="515"/>
      <c r="FN105" s="515"/>
      <c r="FO105" s="515"/>
      <c r="FP105" s="515"/>
      <c r="FQ105" s="515"/>
      <c r="FR105" s="515"/>
      <c r="FS105" s="515"/>
      <c r="FT105" s="515"/>
      <c r="FU105" s="515"/>
      <c r="FV105" s="515"/>
      <c r="FW105" s="515"/>
      <c r="FX105" s="515"/>
      <c r="FY105" s="515"/>
      <c r="FZ105" s="515"/>
      <c r="GA105" s="515"/>
      <c r="GB105" s="515"/>
      <c r="GC105" s="515"/>
    </row>
    <row r="106" spans="1:185" s="549" customFormat="1" ht="10.9" customHeight="1">
      <c r="B106" s="674" t="s">
        <v>410</v>
      </c>
      <c r="C106" s="674"/>
      <c r="D106" s="674">
        <f>P100</f>
        <v>0</v>
      </c>
      <c r="E106" s="665"/>
      <c r="F106" s="666"/>
      <c r="G106" s="667"/>
      <c r="H106" s="668" t="s">
        <v>22</v>
      </c>
      <c r="I106" s="669"/>
      <c r="J106" s="668"/>
      <c r="K106" s="670"/>
      <c r="L106" s="1074">
        <v>9600</v>
      </c>
      <c r="M106" s="1075">
        <v>770</v>
      </c>
      <c r="N106" s="1075">
        <f t="shared" si="43"/>
        <v>7392</v>
      </c>
      <c r="W106" s="555"/>
      <c r="X106" s="673"/>
      <c r="AC106" s="607"/>
      <c r="AD106" s="515"/>
      <c r="AE106" s="515"/>
      <c r="AF106" s="515"/>
      <c r="AG106" s="515"/>
      <c r="AH106" s="515"/>
      <c r="AI106" s="515"/>
      <c r="AJ106" s="515"/>
      <c r="AK106" s="515"/>
      <c r="AL106" s="515"/>
      <c r="AM106" s="515"/>
      <c r="AN106" s="515"/>
      <c r="AO106" s="515"/>
      <c r="AP106" s="515"/>
      <c r="AQ106" s="515"/>
      <c r="AR106" s="515"/>
      <c r="AS106" s="515"/>
      <c r="AT106" s="515"/>
      <c r="AU106" s="515"/>
      <c r="AV106" s="515"/>
      <c r="AW106" s="515"/>
      <c r="AX106" s="515"/>
      <c r="AY106" s="515"/>
      <c r="AZ106" s="515"/>
      <c r="BA106" s="515"/>
      <c r="BB106" s="515"/>
      <c r="BC106" s="515"/>
      <c r="BD106" s="515"/>
      <c r="BE106" s="515"/>
      <c r="BF106" s="515"/>
      <c r="BG106" s="515"/>
      <c r="BH106" s="515"/>
      <c r="BI106" s="515"/>
      <c r="BJ106" s="515"/>
      <c r="BK106" s="515"/>
      <c r="BL106" s="515"/>
      <c r="BM106" s="515"/>
      <c r="BN106" s="515"/>
      <c r="BO106" s="515"/>
      <c r="BP106" s="515"/>
      <c r="BQ106" s="515"/>
      <c r="BR106" s="515"/>
      <c r="BS106" s="515"/>
      <c r="BT106" s="515"/>
      <c r="BU106" s="515"/>
      <c r="BV106" s="515"/>
      <c r="BW106" s="515"/>
      <c r="BX106" s="515"/>
      <c r="BY106" s="515"/>
      <c r="BZ106" s="515"/>
      <c r="CA106" s="515"/>
      <c r="CB106" s="515"/>
      <c r="CC106" s="515"/>
      <c r="CD106" s="515"/>
      <c r="CE106" s="515"/>
      <c r="CF106" s="515"/>
      <c r="CG106" s="515"/>
      <c r="CH106" s="515"/>
      <c r="CI106" s="515"/>
      <c r="CJ106" s="515"/>
      <c r="CK106" s="515"/>
      <c r="CL106" s="515"/>
      <c r="CM106" s="515"/>
      <c r="CN106" s="515"/>
      <c r="CO106" s="515"/>
      <c r="CP106" s="515"/>
      <c r="CQ106" s="515"/>
      <c r="CR106" s="515"/>
      <c r="CS106" s="515"/>
      <c r="CT106" s="515"/>
      <c r="CU106" s="515"/>
      <c r="CV106" s="515"/>
      <c r="CW106" s="515"/>
      <c r="CX106" s="515"/>
      <c r="CY106" s="515"/>
      <c r="CZ106" s="515"/>
      <c r="DA106" s="515"/>
      <c r="DB106" s="515"/>
      <c r="DC106" s="515"/>
      <c r="DD106" s="515"/>
      <c r="DE106" s="515"/>
      <c r="DF106" s="515"/>
      <c r="DG106" s="515"/>
      <c r="DH106" s="515"/>
      <c r="DI106" s="515"/>
      <c r="DJ106" s="515"/>
      <c r="DK106" s="515"/>
      <c r="DL106" s="515"/>
      <c r="DM106" s="515"/>
      <c r="DN106" s="515"/>
      <c r="DO106" s="515"/>
      <c r="DP106" s="515"/>
      <c r="DQ106" s="515"/>
      <c r="DR106" s="515"/>
      <c r="DS106" s="515"/>
      <c r="DT106" s="515"/>
      <c r="DU106" s="515"/>
      <c r="DV106" s="515"/>
      <c r="DW106" s="515"/>
      <c r="DX106" s="515"/>
      <c r="DY106" s="515"/>
      <c r="DZ106" s="515"/>
      <c r="EA106" s="515"/>
      <c r="EB106" s="515"/>
      <c r="EC106" s="515"/>
      <c r="ED106" s="515"/>
      <c r="EE106" s="515"/>
      <c r="EF106" s="515"/>
      <c r="EG106" s="515"/>
      <c r="EH106" s="515"/>
      <c r="EI106" s="515"/>
      <c r="EJ106" s="515"/>
      <c r="EK106" s="515"/>
      <c r="EL106" s="515"/>
      <c r="EM106" s="515"/>
      <c r="EN106" s="515"/>
      <c r="EO106" s="515"/>
      <c r="EP106" s="515"/>
      <c r="EQ106" s="515"/>
      <c r="ER106" s="515"/>
      <c r="ES106" s="515"/>
      <c r="ET106" s="515"/>
      <c r="EU106" s="515"/>
      <c r="EV106" s="515"/>
      <c r="EW106" s="515"/>
      <c r="EX106" s="515"/>
      <c r="EY106" s="515"/>
      <c r="EZ106" s="515"/>
      <c r="FA106" s="515"/>
      <c r="FB106" s="515"/>
      <c r="FC106" s="515"/>
      <c r="FD106" s="515"/>
      <c r="FE106" s="515"/>
      <c r="FF106" s="515"/>
      <c r="FG106" s="515"/>
      <c r="FH106" s="515"/>
      <c r="FI106" s="515"/>
      <c r="FJ106" s="515"/>
      <c r="FK106" s="515"/>
      <c r="FL106" s="515"/>
      <c r="FM106" s="515"/>
      <c r="FN106" s="515"/>
      <c r="FO106" s="515"/>
      <c r="FP106" s="515"/>
      <c r="FQ106" s="515"/>
      <c r="FR106" s="515"/>
      <c r="FS106" s="515"/>
      <c r="FT106" s="515"/>
      <c r="FU106" s="515"/>
      <c r="FV106" s="515"/>
      <c r="FW106" s="515"/>
      <c r="FX106" s="515"/>
      <c r="FY106" s="515"/>
      <c r="FZ106" s="515"/>
      <c r="GA106" s="515"/>
      <c r="GB106" s="515"/>
      <c r="GC106" s="515"/>
    </row>
    <row r="107" spans="1:185" s="549" customFormat="1" ht="10.9" customHeight="1">
      <c r="B107" s="674" t="s">
        <v>411</v>
      </c>
      <c r="C107" s="674"/>
      <c r="D107" s="674">
        <f>R100</f>
        <v>861.30172413793105</v>
      </c>
      <c r="E107" s="665"/>
      <c r="F107" s="666"/>
      <c r="G107" s="667"/>
      <c r="H107" s="682" t="s">
        <v>26</v>
      </c>
      <c r="I107" s="682"/>
      <c r="J107" s="683"/>
      <c r="K107" s="684"/>
      <c r="L107" s="685"/>
      <c r="M107" s="685"/>
      <c r="N107" s="685">
        <f>SUM(N103:N106)</f>
        <v>49584.264199999998</v>
      </c>
      <c r="W107" s="555"/>
      <c r="X107" s="673"/>
      <c r="AC107" s="607"/>
      <c r="AD107" s="515"/>
      <c r="AE107" s="515"/>
      <c r="AF107" s="515"/>
      <c r="AG107" s="515"/>
      <c r="AH107" s="515"/>
      <c r="AI107" s="515"/>
      <c r="AJ107" s="515"/>
      <c r="AK107" s="515"/>
      <c r="AL107" s="515"/>
      <c r="AM107" s="515"/>
      <c r="AN107" s="515"/>
      <c r="AO107" s="515"/>
      <c r="AP107" s="515"/>
      <c r="AQ107" s="515"/>
      <c r="AR107" s="515"/>
      <c r="AS107" s="515"/>
      <c r="AT107" s="515"/>
      <c r="AU107" s="515"/>
      <c r="AV107" s="515"/>
      <c r="AW107" s="515"/>
      <c r="AX107" s="515"/>
      <c r="AY107" s="515"/>
      <c r="AZ107" s="515"/>
      <c r="BA107" s="515"/>
      <c r="BB107" s="515"/>
      <c r="BC107" s="515"/>
      <c r="BD107" s="515"/>
      <c r="BE107" s="515"/>
      <c r="BF107" s="515"/>
      <c r="BG107" s="515"/>
      <c r="BH107" s="515"/>
      <c r="BI107" s="515"/>
      <c r="BJ107" s="515"/>
      <c r="BK107" s="515"/>
      <c r="BL107" s="515"/>
      <c r="BM107" s="515"/>
      <c r="BN107" s="515"/>
      <c r="BO107" s="515"/>
      <c r="BP107" s="515"/>
      <c r="BQ107" s="515"/>
      <c r="BR107" s="515"/>
      <c r="BS107" s="515"/>
      <c r="BT107" s="515"/>
      <c r="BU107" s="515"/>
      <c r="BV107" s="515"/>
      <c r="BW107" s="515"/>
      <c r="BX107" s="515"/>
      <c r="BY107" s="515"/>
      <c r="BZ107" s="515"/>
      <c r="CA107" s="515"/>
      <c r="CB107" s="515"/>
      <c r="CC107" s="515"/>
      <c r="CD107" s="515"/>
      <c r="CE107" s="515"/>
      <c r="CF107" s="515"/>
      <c r="CG107" s="515"/>
      <c r="CH107" s="515"/>
      <c r="CI107" s="515"/>
      <c r="CJ107" s="515"/>
      <c r="CK107" s="515"/>
      <c r="CL107" s="515"/>
      <c r="CM107" s="515"/>
      <c r="CN107" s="515"/>
      <c r="CO107" s="515"/>
      <c r="CP107" s="515"/>
      <c r="CQ107" s="515"/>
      <c r="CR107" s="515"/>
      <c r="CS107" s="515"/>
      <c r="CT107" s="515"/>
      <c r="CU107" s="515"/>
      <c r="CV107" s="515"/>
      <c r="CW107" s="515"/>
      <c r="CX107" s="515"/>
      <c r="CY107" s="515"/>
      <c r="CZ107" s="515"/>
      <c r="DA107" s="515"/>
      <c r="DB107" s="515"/>
      <c r="DC107" s="515"/>
      <c r="DD107" s="515"/>
      <c r="DE107" s="515"/>
      <c r="DF107" s="515"/>
      <c r="DG107" s="515"/>
      <c r="DH107" s="515"/>
      <c r="DI107" s="515"/>
      <c r="DJ107" s="515"/>
      <c r="DK107" s="515"/>
      <c r="DL107" s="515"/>
      <c r="DM107" s="515"/>
      <c r="DN107" s="515"/>
      <c r="DO107" s="515"/>
      <c r="DP107" s="515"/>
      <c r="DQ107" s="515"/>
      <c r="DR107" s="515"/>
      <c r="DS107" s="515"/>
      <c r="DT107" s="515"/>
      <c r="DU107" s="515"/>
      <c r="DV107" s="515"/>
      <c r="DW107" s="515"/>
      <c r="DX107" s="515"/>
      <c r="DY107" s="515"/>
      <c r="DZ107" s="515"/>
      <c r="EA107" s="515"/>
      <c r="EB107" s="515"/>
      <c r="EC107" s="515"/>
      <c r="ED107" s="515"/>
      <c r="EE107" s="515"/>
      <c r="EF107" s="515"/>
      <c r="EG107" s="515"/>
      <c r="EH107" s="515"/>
      <c r="EI107" s="515"/>
      <c r="EJ107" s="515"/>
      <c r="EK107" s="515"/>
      <c r="EL107" s="515"/>
      <c r="EM107" s="515"/>
      <c r="EN107" s="515"/>
      <c r="EO107" s="515"/>
      <c r="EP107" s="515"/>
      <c r="EQ107" s="515"/>
      <c r="ER107" s="515"/>
      <c r="ES107" s="515"/>
      <c r="ET107" s="515"/>
      <c r="EU107" s="515"/>
      <c r="EV107" s="515"/>
      <c r="EW107" s="515"/>
      <c r="EX107" s="515"/>
      <c r="EY107" s="515"/>
      <c r="EZ107" s="515"/>
      <c r="FA107" s="515"/>
      <c r="FB107" s="515"/>
      <c r="FC107" s="515"/>
      <c r="FD107" s="515"/>
      <c r="FE107" s="515"/>
      <c r="FF107" s="515"/>
      <c r="FG107" s="515"/>
      <c r="FH107" s="515"/>
      <c r="FI107" s="515"/>
      <c r="FJ107" s="515"/>
      <c r="FK107" s="515"/>
      <c r="FL107" s="515"/>
      <c r="FM107" s="515"/>
      <c r="FN107" s="515"/>
      <c r="FO107" s="515"/>
      <c r="FP107" s="515"/>
      <c r="FQ107" s="515"/>
      <c r="FR107" s="515"/>
      <c r="FS107" s="515"/>
      <c r="FT107" s="515"/>
      <c r="FU107" s="515"/>
      <c r="FV107" s="515"/>
      <c r="FW107" s="515"/>
      <c r="FX107" s="515"/>
      <c r="FY107" s="515"/>
      <c r="FZ107" s="515"/>
      <c r="GA107" s="515"/>
      <c r="GB107" s="515"/>
      <c r="GC107" s="515"/>
    </row>
    <row r="108" spans="1:185" s="549" customFormat="1" ht="10.9" customHeight="1">
      <c r="B108" s="674" t="s">
        <v>412</v>
      </c>
      <c r="C108" s="674"/>
      <c r="D108" s="674">
        <f>T100</f>
        <v>0</v>
      </c>
      <c r="E108" s="665"/>
      <c r="F108" s="666"/>
      <c r="G108" s="667"/>
      <c r="H108" s="668"/>
      <c r="I108" s="669"/>
      <c r="J108" s="668"/>
      <c r="K108" s="668"/>
      <c r="L108" s="668"/>
      <c r="M108" s="668"/>
      <c r="N108" s="670"/>
      <c r="Q108" s="673"/>
      <c r="W108" s="555"/>
      <c r="X108" s="673"/>
      <c r="AC108" s="607"/>
      <c r="AD108" s="515"/>
      <c r="AE108" s="515"/>
      <c r="AF108" s="515"/>
      <c r="AG108" s="515"/>
      <c r="AH108" s="515"/>
      <c r="AI108" s="515"/>
      <c r="AJ108" s="515"/>
      <c r="AK108" s="515"/>
      <c r="AL108" s="515"/>
      <c r="AM108" s="515"/>
      <c r="AN108" s="515"/>
      <c r="AO108" s="515"/>
      <c r="AP108" s="515"/>
      <c r="AQ108" s="515"/>
      <c r="AR108" s="515"/>
      <c r="AS108" s="515"/>
      <c r="AT108" s="515"/>
      <c r="AU108" s="515"/>
      <c r="AV108" s="515"/>
      <c r="AW108" s="515"/>
      <c r="AX108" s="515"/>
      <c r="AY108" s="515"/>
      <c r="AZ108" s="515"/>
      <c r="BA108" s="515"/>
      <c r="BB108" s="515"/>
      <c r="BC108" s="515"/>
      <c r="BD108" s="515"/>
      <c r="BE108" s="515"/>
      <c r="BF108" s="515"/>
      <c r="BG108" s="515"/>
      <c r="BH108" s="515"/>
      <c r="BI108" s="515"/>
      <c r="BJ108" s="515"/>
      <c r="BK108" s="515"/>
      <c r="BL108" s="515"/>
      <c r="BM108" s="515"/>
      <c r="BN108" s="515"/>
      <c r="BO108" s="515"/>
      <c r="BP108" s="515"/>
      <c r="BQ108" s="515"/>
      <c r="BR108" s="515"/>
      <c r="BS108" s="515"/>
      <c r="BT108" s="515"/>
      <c r="BU108" s="515"/>
      <c r="BV108" s="515"/>
      <c r="BW108" s="515"/>
      <c r="BX108" s="515"/>
      <c r="BY108" s="515"/>
      <c r="BZ108" s="515"/>
      <c r="CA108" s="515"/>
      <c r="CB108" s="515"/>
      <c r="CC108" s="515"/>
      <c r="CD108" s="515"/>
      <c r="CE108" s="515"/>
      <c r="CF108" s="515"/>
      <c r="CG108" s="515"/>
      <c r="CH108" s="515"/>
      <c r="CI108" s="515"/>
      <c r="CJ108" s="515"/>
      <c r="CK108" s="515"/>
      <c r="CL108" s="515"/>
      <c r="CM108" s="515"/>
      <c r="CN108" s="515"/>
      <c r="CO108" s="515"/>
      <c r="CP108" s="515"/>
      <c r="CQ108" s="515"/>
      <c r="CR108" s="515"/>
      <c r="CS108" s="515"/>
      <c r="CT108" s="515"/>
      <c r="CU108" s="515"/>
      <c r="CV108" s="515"/>
      <c r="CW108" s="515"/>
      <c r="CX108" s="515"/>
      <c r="CY108" s="515"/>
      <c r="CZ108" s="515"/>
      <c r="DA108" s="515"/>
      <c r="DB108" s="515"/>
      <c r="DC108" s="515"/>
      <c r="DD108" s="515"/>
      <c r="DE108" s="515"/>
      <c r="DF108" s="515"/>
      <c r="DG108" s="515"/>
      <c r="DH108" s="515"/>
      <c r="DI108" s="515"/>
      <c r="DJ108" s="515"/>
      <c r="DK108" s="515"/>
      <c r="DL108" s="515"/>
      <c r="DM108" s="515"/>
      <c r="DN108" s="515"/>
      <c r="DO108" s="515"/>
      <c r="DP108" s="515"/>
      <c r="DQ108" s="515"/>
      <c r="DR108" s="515"/>
      <c r="DS108" s="515"/>
      <c r="DT108" s="515"/>
      <c r="DU108" s="515"/>
      <c r="DV108" s="515"/>
      <c r="DW108" s="515"/>
      <c r="DX108" s="515"/>
      <c r="DY108" s="515"/>
      <c r="DZ108" s="515"/>
      <c r="EA108" s="515"/>
      <c r="EB108" s="515"/>
      <c r="EC108" s="515"/>
      <c r="ED108" s="515"/>
      <c r="EE108" s="515"/>
      <c r="EF108" s="515"/>
      <c r="EG108" s="515"/>
      <c r="EH108" s="515"/>
      <c r="EI108" s="515"/>
      <c r="EJ108" s="515"/>
      <c r="EK108" s="515"/>
      <c r="EL108" s="515"/>
      <c r="EM108" s="515"/>
      <c r="EN108" s="515"/>
      <c r="EO108" s="515"/>
      <c r="EP108" s="515"/>
      <c r="EQ108" s="515"/>
      <c r="ER108" s="515"/>
      <c r="ES108" s="515"/>
      <c r="ET108" s="515"/>
      <c r="EU108" s="515"/>
      <c r="EV108" s="515"/>
      <c r="EW108" s="515"/>
      <c r="EX108" s="515"/>
      <c r="EY108" s="515"/>
      <c r="EZ108" s="515"/>
      <c r="FA108" s="515"/>
      <c r="FB108" s="515"/>
      <c r="FC108" s="515"/>
      <c r="FD108" s="515"/>
      <c r="FE108" s="515"/>
      <c r="FF108" s="515"/>
      <c r="FG108" s="515"/>
      <c r="FH108" s="515"/>
      <c r="FI108" s="515"/>
      <c r="FJ108" s="515"/>
      <c r="FK108" s="515"/>
      <c r="FL108" s="515"/>
      <c r="FM108" s="515"/>
      <c r="FN108" s="515"/>
      <c r="FO108" s="515"/>
      <c r="FP108" s="515"/>
      <c r="FQ108" s="515"/>
      <c r="FR108" s="515"/>
      <c r="FS108" s="515"/>
      <c r="FT108" s="515"/>
      <c r="FU108" s="515"/>
      <c r="FV108" s="515"/>
      <c r="FW108" s="515"/>
      <c r="FX108" s="515"/>
      <c r="FY108" s="515"/>
      <c r="FZ108" s="515"/>
      <c r="GA108" s="515"/>
      <c r="GB108" s="515"/>
      <c r="GC108" s="515"/>
    </row>
    <row r="109" spans="1:185" s="549" customFormat="1" ht="10.9" customHeight="1">
      <c r="B109" s="674" t="s">
        <v>413</v>
      </c>
      <c r="C109" s="674"/>
      <c r="D109" s="1007">
        <f>V100</f>
        <v>0</v>
      </c>
      <c r="E109" s="686" t="s">
        <v>493</v>
      </c>
      <c r="F109" s="687" t="s">
        <v>494</v>
      </c>
      <c r="G109" s="688" t="s">
        <v>495</v>
      </c>
      <c r="H109" s="689" t="s">
        <v>260</v>
      </c>
      <c r="I109" s="690"/>
      <c r="J109" s="689"/>
      <c r="K109" s="689"/>
      <c r="L109" s="691"/>
      <c r="M109" s="691"/>
      <c r="N109" s="692">
        <f>X100+Y100</f>
        <v>343106.12251034484</v>
      </c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  <c r="AC109" s="515"/>
      <c r="AD109" s="515"/>
      <c r="AE109" s="515"/>
      <c r="AF109" s="515"/>
      <c r="AG109" s="515"/>
      <c r="AH109" s="515"/>
      <c r="AI109" s="515"/>
      <c r="AJ109" s="515"/>
      <c r="AK109" s="515"/>
      <c r="AL109" s="515"/>
      <c r="AM109" s="515"/>
      <c r="AN109" s="515"/>
      <c r="AO109" s="515"/>
      <c r="AP109" s="515"/>
      <c r="AQ109" s="515"/>
      <c r="AR109" s="515"/>
      <c r="AS109" s="515"/>
      <c r="AT109" s="515"/>
      <c r="AU109" s="515"/>
      <c r="AV109" s="515"/>
      <c r="AW109" s="515"/>
      <c r="AX109" s="515"/>
      <c r="AY109" s="515"/>
      <c r="AZ109" s="515"/>
      <c r="BA109" s="515"/>
      <c r="BB109" s="515"/>
      <c r="BC109" s="515"/>
      <c r="BD109" s="515"/>
      <c r="BE109" s="515"/>
      <c r="BF109" s="515"/>
      <c r="BG109" s="515"/>
      <c r="BH109" s="515"/>
      <c r="BI109" s="515"/>
      <c r="BJ109" s="515"/>
      <c r="BK109" s="515"/>
      <c r="BL109" s="515"/>
      <c r="BM109" s="515"/>
      <c r="BN109" s="515"/>
      <c r="BO109" s="515"/>
      <c r="BP109" s="515"/>
      <c r="BQ109" s="515"/>
      <c r="BR109" s="515"/>
      <c r="BS109" s="515"/>
      <c r="BT109" s="515"/>
      <c r="BU109" s="515"/>
      <c r="BV109" s="515"/>
      <c r="BW109" s="515"/>
      <c r="BX109" s="515"/>
      <c r="BY109" s="515"/>
      <c r="BZ109" s="515"/>
      <c r="CA109" s="515"/>
      <c r="CB109" s="515"/>
      <c r="CC109" s="515"/>
      <c r="CD109" s="515"/>
      <c r="CE109" s="515"/>
      <c r="CF109" s="515"/>
      <c r="CG109" s="515"/>
      <c r="CH109" s="515"/>
      <c r="CI109" s="515"/>
      <c r="CJ109" s="515"/>
      <c r="CK109" s="515"/>
      <c r="CL109" s="515"/>
      <c r="CM109" s="515"/>
      <c r="CN109" s="515"/>
      <c r="CO109" s="515"/>
      <c r="CP109" s="515"/>
      <c r="CQ109" s="515"/>
      <c r="CR109" s="515"/>
      <c r="CS109" s="515"/>
      <c r="CT109" s="515"/>
      <c r="CU109" s="515"/>
      <c r="CV109" s="515"/>
      <c r="CW109" s="515"/>
      <c r="CX109" s="515"/>
      <c r="CY109" s="515"/>
      <c r="CZ109" s="515"/>
      <c r="DA109" s="515"/>
      <c r="DB109" s="515"/>
      <c r="DC109" s="515"/>
      <c r="DD109" s="515"/>
      <c r="DE109" s="515"/>
      <c r="DF109" s="515"/>
      <c r="DG109" s="515"/>
      <c r="DH109" s="515"/>
      <c r="DI109" s="515"/>
      <c r="DJ109" s="515"/>
      <c r="DK109" s="515"/>
      <c r="DL109" s="515"/>
      <c r="DM109" s="515"/>
      <c r="DN109" s="515"/>
      <c r="DO109" s="515"/>
      <c r="DP109" s="515"/>
      <c r="DQ109" s="515"/>
      <c r="DR109" s="515"/>
      <c r="DS109" s="515"/>
      <c r="DT109" s="515"/>
      <c r="DU109" s="515"/>
      <c r="DV109" s="515"/>
      <c r="DW109" s="515"/>
      <c r="DX109" s="515"/>
      <c r="DY109" s="515"/>
      <c r="DZ109" s="515"/>
      <c r="EA109" s="515"/>
      <c r="EB109" s="515"/>
      <c r="EC109" s="515"/>
      <c r="ED109" s="515"/>
      <c r="EE109" s="515"/>
      <c r="EF109" s="515"/>
      <c r="EG109" s="515"/>
      <c r="EH109" s="515"/>
      <c r="EI109" s="515"/>
      <c r="EJ109" s="515"/>
      <c r="EK109" s="515"/>
      <c r="EL109" s="515"/>
      <c r="EM109" s="515"/>
      <c r="EN109" s="515"/>
      <c r="EO109" s="515"/>
      <c r="EP109" s="515"/>
      <c r="EQ109" s="515"/>
      <c r="ER109" s="515"/>
      <c r="ES109" s="515"/>
      <c r="ET109" s="515"/>
      <c r="EU109" s="515"/>
      <c r="EV109" s="515"/>
      <c r="EW109" s="515"/>
      <c r="EX109" s="515"/>
      <c r="EY109" s="515"/>
      <c r="EZ109" s="515"/>
      <c r="FA109" s="515"/>
      <c r="FB109" s="515"/>
      <c r="FC109" s="515"/>
      <c r="FD109" s="515"/>
      <c r="FE109" s="515"/>
      <c r="FF109" s="515"/>
      <c r="FG109" s="515"/>
      <c r="FH109" s="515"/>
      <c r="FI109" s="515"/>
      <c r="FJ109" s="515"/>
      <c r="FK109" s="515"/>
      <c r="FL109" s="515"/>
      <c r="FM109" s="515"/>
      <c r="FN109" s="515"/>
      <c r="FO109" s="515"/>
      <c r="FP109" s="515"/>
      <c r="FQ109" s="515"/>
      <c r="FR109" s="515"/>
      <c r="FS109" s="515"/>
      <c r="FT109" s="515"/>
      <c r="FU109" s="515"/>
      <c r="FV109" s="515"/>
      <c r="FW109" s="515"/>
      <c r="FX109" s="515"/>
      <c r="FY109" s="515"/>
      <c r="FZ109" s="515"/>
      <c r="GA109" s="515"/>
      <c r="GB109" s="515"/>
      <c r="GC109" s="515"/>
    </row>
    <row r="110" spans="1:185" s="549" customFormat="1" ht="10.9" customHeight="1">
      <c r="B110" s="674" t="s">
        <v>414</v>
      </c>
      <c r="C110" s="674"/>
      <c r="D110" s="674">
        <f>Y100</f>
        <v>16338.386786206896</v>
      </c>
      <c r="E110" s="693"/>
      <c r="F110" s="694"/>
      <c r="G110" s="563">
        <f>F110-E110</f>
        <v>0</v>
      </c>
      <c r="H110" s="689" t="s">
        <v>261</v>
      </c>
      <c r="I110" s="690"/>
      <c r="J110" s="689"/>
      <c r="K110" s="689"/>
      <c r="L110" s="691"/>
      <c r="M110" s="691"/>
      <c r="N110" s="692">
        <f>AA100</f>
        <v>50791.65967317242</v>
      </c>
      <c r="P110" s="515"/>
      <c r="Q110" s="515"/>
      <c r="R110" s="515"/>
      <c r="S110" s="515"/>
      <c r="T110" s="515"/>
      <c r="U110" s="515"/>
      <c r="V110" s="515"/>
      <c r="W110" s="515"/>
      <c r="X110" s="515"/>
      <c r="Y110" s="515"/>
      <c r="Z110" s="515"/>
      <c r="AA110" s="515"/>
      <c r="AB110" s="515"/>
      <c r="AC110" s="515"/>
      <c r="AD110" s="515"/>
      <c r="AE110" s="515"/>
      <c r="AF110" s="515"/>
      <c r="AG110" s="515"/>
      <c r="AH110" s="515"/>
      <c r="AI110" s="515"/>
      <c r="AJ110" s="515"/>
      <c r="AK110" s="515"/>
      <c r="AL110" s="515"/>
      <c r="AM110" s="515"/>
      <c r="AN110" s="515"/>
      <c r="AO110" s="515"/>
      <c r="AP110" s="515"/>
      <c r="AQ110" s="515"/>
      <c r="AR110" s="515"/>
      <c r="AS110" s="515"/>
      <c r="AT110" s="515"/>
      <c r="AU110" s="515"/>
      <c r="AV110" s="515"/>
      <c r="AW110" s="515"/>
      <c r="AX110" s="515"/>
      <c r="AY110" s="515"/>
      <c r="AZ110" s="515"/>
      <c r="BA110" s="515"/>
      <c r="BB110" s="515"/>
      <c r="BC110" s="515"/>
      <c r="BD110" s="515"/>
      <c r="BE110" s="515"/>
      <c r="BF110" s="515"/>
      <c r="BG110" s="515"/>
      <c r="BH110" s="515"/>
      <c r="BI110" s="515"/>
      <c r="BJ110" s="515"/>
      <c r="BK110" s="515"/>
      <c r="BL110" s="515"/>
      <c r="BM110" s="515"/>
      <c r="BN110" s="515"/>
      <c r="BO110" s="515"/>
      <c r="BP110" s="515"/>
      <c r="BQ110" s="515"/>
      <c r="BR110" s="515"/>
      <c r="BS110" s="515"/>
      <c r="BT110" s="515"/>
      <c r="BU110" s="515"/>
      <c r="BV110" s="515"/>
      <c r="BW110" s="515"/>
      <c r="BX110" s="515"/>
      <c r="BY110" s="515"/>
      <c r="BZ110" s="515"/>
      <c r="CA110" s="515"/>
      <c r="CB110" s="515"/>
      <c r="CC110" s="515"/>
      <c r="CD110" s="515"/>
      <c r="CE110" s="515"/>
      <c r="CF110" s="515"/>
      <c r="CG110" s="515"/>
      <c r="CH110" s="515"/>
      <c r="CI110" s="515"/>
      <c r="CJ110" s="515"/>
      <c r="CK110" s="515"/>
      <c r="CL110" s="515"/>
      <c r="CM110" s="515"/>
      <c r="CN110" s="515"/>
      <c r="CO110" s="515"/>
      <c r="CP110" s="515"/>
      <c r="CQ110" s="515"/>
      <c r="CR110" s="515"/>
      <c r="CS110" s="515"/>
      <c r="CT110" s="515"/>
      <c r="CU110" s="515"/>
      <c r="CV110" s="515"/>
      <c r="CW110" s="515"/>
      <c r="CX110" s="515"/>
      <c r="CY110" s="515"/>
      <c r="CZ110" s="515"/>
      <c r="DA110" s="515"/>
      <c r="DB110" s="515"/>
      <c r="DC110" s="515"/>
      <c r="DD110" s="515"/>
      <c r="DE110" s="515"/>
      <c r="DF110" s="515"/>
      <c r="DG110" s="515"/>
      <c r="DH110" s="515"/>
      <c r="DI110" s="515"/>
      <c r="DJ110" s="515"/>
      <c r="DK110" s="515"/>
      <c r="DL110" s="515"/>
      <c r="DM110" s="515"/>
      <c r="DN110" s="515"/>
      <c r="DO110" s="515"/>
      <c r="DP110" s="515"/>
      <c r="DQ110" s="515"/>
      <c r="DR110" s="515"/>
      <c r="DS110" s="515"/>
      <c r="DT110" s="515"/>
      <c r="DU110" s="515"/>
      <c r="DV110" s="515"/>
      <c r="DW110" s="515"/>
      <c r="DX110" s="515"/>
      <c r="DY110" s="515"/>
      <c r="DZ110" s="515"/>
      <c r="EA110" s="515"/>
      <c r="EB110" s="515"/>
      <c r="EC110" s="515"/>
      <c r="ED110" s="515"/>
      <c r="EE110" s="515"/>
      <c r="EF110" s="515"/>
      <c r="EG110" s="515"/>
      <c r="EH110" s="515"/>
      <c r="EI110" s="515"/>
      <c r="EJ110" s="515"/>
      <c r="EK110" s="515"/>
      <c r="EL110" s="515"/>
      <c r="EM110" s="515"/>
      <c r="EN110" s="515"/>
      <c r="EO110" s="515"/>
      <c r="EP110" s="515"/>
      <c r="EQ110" s="515"/>
      <c r="ER110" s="515"/>
      <c r="ES110" s="515"/>
      <c r="ET110" s="515"/>
      <c r="EU110" s="515"/>
      <c r="EV110" s="515"/>
      <c r="EW110" s="515"/>
      <c r="EX110" s="515"/>
      <c r="EY110" s="515"/>
      <c r="EZ110" s="515"/>
      <c r="FA110" s="515"/>
      <c r="FB110" s="515"/>
      <c r="FC110" s="515"/>
      <c r="FD110" s="515"/>
      <c r="FE110" s="515"/>
      <c r="FF110" s="515"/>
      <c r="FG110" s="515"/>
      <c r="FH110" s="515"/>
      <c r="FI110" s="515"/>
      <c r="FJ110" s="515"/>
      <c r="FK110" s="515"/>
      <c r="FL110" s="515"/>
      <c r="FM110" s="515"/>
      <c r="FN110" s="515"/>
      <c r="FO110" s="515"/>
      <c r="FP110" s="515"/>
      <c r="FQ110" s="515"/>
      <c r="FR110" s="515"/>
      <c r="FS110" s="515"/>
      <c r="FT110" s="515"/>
      <c r="FU110" s="515"/>
      <c r="FV110" s="515"/>
      <c r="FW110" s="515"/>
      <c r="FX110" s="515"/>
      <c r="FY110" s="515"/>
      <c r="FZ110" s="515"/>
      <c r="GA110" s="515"/>
      <c r="GB110" s="515"/>
      <c r="GC110" s="515"/>
    </row>
    <row r="111" spans="1:185" s="549" customFormat="1" ht="10.9" customHeight="1">
      <c r="B111" s="695" t="s">
        <v>415</v>
      </c>
      <c r="C111" s="695"/>
      <c r="D111" s="695">
        <f>AA100</f>
        <v>50791.65967317242</v>
      </c>
      <c r="E111" s="693"/>
      <c r="F111" s="696"/>
      <c r="G111" s="576">
        <f>F111-E111</f>
        <v>0</v>
      </c>
      <c r="H111" s="690" t="s">
        <v>27</v>
      </c>
      <c r="I111" s="690"/>
      <c r="J111" s="690"/>
      <c r="K111" s="697"/>
      <c r="L111" s="691">
        <f>SUM(L103:L110)</f>
        <v>51273</v>
      </c>
      <c r="M111" s="691"/>
      <c r="N111" s="692">
        <f>SUM(N109:N110)+N107</f>
        <v>443482.04638351721</v>
      </c>
      <c r="P111" s="515"/>
      <c r="Q111" s="515"/>
      <c r="R111" s="515"/>
      <c r="S111" s="515"/>
      <c r="T111" s="515"/>
      <c r="U111" s="515"/>
      <c r="V111" s="515"/>
      <c r="W111" s="515"/>
      <c r="X111" s="515"/>
      <c r="Y111" s="515"/>
      <c r="Z111" s="515"/>
      <c r="AA111" s="515"/>
      <c r="AB111" s="515"/>
      <c r="AC111" s="515"/>
      <c r="AD111" s="515"/>
      <c r="AE111" s="515"/>
      <c r="AF111" s="515"/>
      <c r="AG111" s="515"/>
      <c r="AH111" s="515"/>
      <c r="AI111" s="515"/>
      <c r="AJ111" s="515"/>
      <c r="AK111" s="515"/>
      <c r="AL111" s="515"/>
      <c r="AM111" s="515"/>
      <c r="AN111" s="515"/>
      <c r="AO111" s="515"/>
      <c r="AP111" s="515"/>
      <c r="AQ111" s="515"/>
      <c r="AR111" s="515"/>
      <c r="AS111" s="515"/>
      <c r="AT111" s="515"/>
      <c r="AU111" s="515"/>
      <c r="AV111" s="515"/>
      <c r="AW111" s="515"/>
      <c r="AX111" s="515"/>
      <c r="AY111" s="515"/>
      <c r="AZ111" s="515"/>
      <c r="BA111" s="515"/>
      <c r="BB111" s="515"/>
      <c r="BC111" s="515"/>
      <c r="BD111" s="515"/>
      <c r="BE111" s="515"/>
      <c r="BF111" s="515"/>
      <c r="BG111" s="515"/>
      <c r="BH111" s="515"/>
      <c r="BI111" s="515"/>
      <c r="BJ111" s="515"/>
      <c r="BK111" s="515"/>
      <c r="BL111" s="515"/>
      <c r="BM111" s="515"/>
      <c r="BN111" s="515"/>
      <c r="BO111" s="515"/>
      <c r="BP111" s="515"/>
      <c r="BQ111" s="515"/>
      <c r="BR111" s="515"/>
      <c r="BS111" s="515"/>
      <c r="BT111" s="515"/>
      <c r="BU111" s="515"/>
      <c r="BV111" s="515"/>
      <c r="BW111" s="515"/>
      <c r="BX111" s="515"/>
      <c r="BY111" s="515"/>
      <c r="BZ111" s="515"/>
      <c r="CA111" s="515"/>
      <c r="CB111" s="515"/>
      <c r="CC111" s="515"/>
      <c r="CD111" s="515"/>
      <c r="CE111" s="515"/>
      <c r="CF111" s="515"/>
      <c r="CG111" s="515"/>
      <c r="CH111" s="515"/>
      <c r="CI111" s="515"/>
      <c r="CJ111" s="515"/>
      <c r="CK111" s="515"/>
      <c r="CL111" s="515"/>
      <c r="CM111" s="515"/>
      <c r="CN111" s="515"/>
      <c r="CO111" s="515"/>
      <c r="CP111" s="515"/>
      <c r="CQ111" s="515"/>
      <c r="CR111" s="515"/>
      <c r="CS111" s="515"/>
      <c r="CT111" s="515"/>
      <c r="CU111" s="515"/>
      <c r="CV111" s="515"/>
      <c r="CW111" s="515"/>
      <c r="CX111" s="515"/>
      <c r="CY111" s="515"/>
      <c r="CZ111" s="515"/>
      <c r="DA111" s="515"/>
      <c r="DB111" s="515"/>
      <c r="DC111" s="515"/>
      <c r="DD111" s="515"/>
      <c r="DE111" s="515"/>
      <c r="DF111" s="515"/>
      <c r="DG111" s="515"/>
      <c r="DH111" s="515"/>
      <c r="DI111" s="515"/>
      <c r="DJ111" s="515"/>
      <c r="DK111" s="515"/>
      <c r="DL111" s="515"/>
      <c r="DM111" s="515"/>
      <c r="DN111" s="515"/>
      <c r="DO111" s="515"/>
      <c r="DP111" s="515"/>
      <c r="DQ111" s="515"/>
      <c r="DR111" s="515"/>
      <c r="DS111" s="515"/>
      <c r="DT111" s="515"/>
      <c r="DU111" s="515"/>
      <c r="DV111" s="515"/>
      <c r="DW111" s="515"/>
      <c r="DX111" s="515"/>
      <c r="DY111" s="515"/>
      <c r="DZ111" s="515"/>
      <c r="EA111" s="515"/>
      <c r="EB111" s="515"/>
      <c r="EC111" s="515"/>
      <c r="ED111" s="515"/>
      <c r="EE111" s="515"/>
      <c r="EF111" s="515"/>
      <c r="EG111" s="515"/>
      <c r="EH111" s="515"/>
      <c r="EI111" s="515"/>
      <c r="EJ111" s="515"/>
      <c r="EK111" s="515"/>
      <c r="EL111" s="515"/>
      <c r="EM111" s="515"/>
      <c r="EN111" s="515"/>
      <c r="EO111" s="515"/>
      <c r="EP111" s="515"/>
      <c r="EQ111" s="515"/>
      <c r="ER111" s="515"/>
      <c r="ES111" s="515"/>
      <c r="ET111" s="515"/>
      <c r="EU111" s="515"/>
      <c r="EV111" s="515"/>
      <c r="EW111" s="515"/>
      <c r="EX111" s="515"/>
      <c r="EY111" s="515"/>
      <c r="EZ111" s="515"/>
      <c r="FA111" s="515"/>
      <c r="FB111" s="515"/>
      <c r="FC111" s="515"/>
      <c r="FD111" s="515"/>
      <c r="FE111" s="515"/>
      <c r="FF111" s="515"/>
      <c r="FG111" s="515"/>
      <c r="FH111" s="515"/>
      <c r="FI111" s="515"/>
      <c r="FJ111" s="515"/>
      <c r="FK111" s="515"/>
      <c r="FL111" s="515"/>
      <c r="FM111" s="515"/>
      <c r="FN111" s="515"/>
      <c r="FO111" s="515"/>
      <c r="FP111" s="515"/>
      <c r="FQ111" s="515"/>
      <c r="FR111" s="515"/>
      <c r="FS111" s="515"/>
      <c r="FT111" s="515"/>
      <c r="FU111" s="515"/>
      <c r="FV111" s="515"/>
      <c r="FW111" s="515"/>
      <c r="FX111" s="515"/>
      <c r="FY111" s="515"/>
      <c r="FZ111" s="515"/>
      <c r="GA111" s="515"/>
      <c r="GB111" s="515"/>
      <c r="GC111" s="515"/>
    </row>
    <row r="112" spans="1:185" s="549" customFormat="1" ht="10.9" customHeight="1">
      <c r="B112" s="698" t="s">
        <v>416</v>
      </c>
      <c r="C112" s="698"/>
      <c r="D112" s="698">
        <f>SUM(D103:D111)</f>
        <v>393897.78218351724</v>
      </c>
      <c r="E112" s="699"/>
      <c r="F112" s="696"/>
      <c r="G112" s="576">
        <f>F112-E112</f>
        <v>0</v>
      </c>
      <c r="I112" s="555"/>
      <c r="J112" s="555"/>
      <c r="K112" s="673"/>
      <c r="N112" s="662"/>
      <c r="P112" s="515"/>
      <c r="Q112" s="515"/>
      <c r="R112" s="515"/>
      <c r="S112" s="515"/>
      <c r="T112" s="515"/>
      <c r="U112" s="515"/>
      <c r="V112" s="515"/>
      <c r="W112" s="515"/>
      <c r="X112" s="515"/>
      <c r="Y112" s="515"/>
      <c r="Z112" s="515"/>
      <c r="AA112" s="515"/>
      <c r="AB112" s="515"/>
      <c r="AC112" s="515"/>
      <c r="AD112" s="515"/>
      <c r="AE112" s="515"/>
      <c r="AF112" s="515"/>
      <c r="AG112" s="515"/>
      <c r="AH112" s="515"/>
      <c r="AI112" s="515"/>
      <c r="AJ112" s="515"/>
      <c r="AK112" s="515"/>
      <c r="AL112" s="515"/>
      <c r="AM112" s="515"/>
      <c r="AN112" s="515"/>
      <c r="AO112" s="515"/>
      <c r="AP112" s="515"/>
      <c r="AQ112" s="515"/>
      <c r="AR112" s="515"/>
      <c r="AS112" s="515"/>
      <c r="AT112" s="515"/>
      <c r="AU112" s="515"/>
      <c r="AV112" s="515"/>
      <c r="AW112" s="515"/>
      <c r="AX112" s="515"/>
      <c r="AY112" s="515"/>
      <c r="AZ112" s="515"/>
      <c r="BA112" s="515"/>
      <c r="BB112" s="515"/>
      <c r="BC112" s="515"/>
      <c r="BD112" s="515"/>
      <c r="BE112" s="515"/>
      <c r="BF112" s="515"/>
      <c r="BG112" s="515"/>
      <c r="BH112" s="515"/>
      <c r="BI112" s="515"/>
      <c r="BJ112" s="515"/>
      <c r="BK112" s="515"/>
      <c r="BL112" s="515"/>
      <c r="BM112" s="515"/>
      <c r="BN112" s="515"/>
      <c r="BO112" s="515"/>
      <c r="BP112" s="515"/>
      <c r="BQ112" s="515"/>
      <c r="BR112" s="515"/>
      <c r="BS112" s="515"/>
      <c r="BT112" s="515"/>
      <c r="BU112" s="515"/>
      <c r="BV112" s="515"/>
      <c r="BW112" s="515"/>
      <c r="BX112" s="515"/>
      <c r="BY112" s="515"/>
      <c r="BZ112" s="515"/>
      <c r="CA112" s="515"/>
      <c r="CB112" s="515"/>
      <c r="CC112" s="515"/>
      <c r="CD112" s="515"/>
      <c r="CE112" s="515"/>
      <c r="CF112" s="515"/>
      <c r="CG112" s="515"/>
      <c r="CH112" s="515"/>
      <c r="CI112" s="515"/>
      <c r="CJ112" s="515"/>
      <c r="CK112" s="515"/>
      <c r="CL112" s="515"/>
      <c r="CM112" s="515"/>
      <c r="CN112" s="515"/>
      <c r="CO112" s="515"/>
      <c r="CP112" s="515"/>
      <c r="CQ112" s="515"/>
      <c r="CR112" s="515"/>
      <c r="CS112" s="515"/>
      <c r="CT112" s="515"/>
      <c r="CU112" s="515"/>
      <c r="CV112" s="515"/>
      <c r="CW112" s="515"/>
      <c r="CX112" s="515"/>
      <c r="CY112" s="515"/>
      <c r="CZ112" s="515"/>
      <c r="DA112" s="515"/>
      <c r="DB112" s="515"/>
      <c r="DC112" s="515"/>
      <c r="DD112" s="515"/>
      <c r="DE112" s="515"/>
      <c r="DF112" s="515"/>
      <c r="DG112" s="515"/>
      <c r="DH112" s="515"/>
      <c r="DI112" s="515"/>
      <c r="DJ112" s="515"/>
      <c r="DK112" s="515"/>
      <c r="DL112" s="515"/>
      <c r="DM112" s="515"/>
      <c r="DN112" s="515"/>
      <c r="DO112" s="515"/>
      <c r="DP112" s="515"/>
      <c r="DQ112" s="515"/>
      <c r="DR112" s="515"/>
      <c r="DS112" s="515"/>
      <c r="DT112" s="515"/>
      <c r="DU112" s="515"/>
      <c r="DV112" s="515"/>
      <c r="DW112" s="515"/>
      <c r="DX112" s="515"/>
      <c r="DY112" s="515"/>
      <c r="DZ112" s="515"/>
      <c r="EA112" s="515"/>
      <c r="EB112" s="515"/>
      <c r="EC112" s="515"/>
      <c r="ED112" s="515"/>
      <c r="EE112" s="515"/>
      <c r="EF112" s="515"/>
      <c r="EG112" s="515"/>
      <c r="EH112" s="515"/>
      <c r="EI112" s="515"/>
      <c r="EJ112" s="515"/>
      <c r="EK112" s="515"/>
      <c r="EL112" s="515"/>
      <c r="EM112" s="515"/>
      <c r="EN112" s="515"/>
      <c r="EO112" s="515"/>
      <c r="EP112" s="515"/>
      <c r="EQ112" s="515"/>
      <c r="ER112" s="515"/>
      <c r="ES112" s="515"/>
      <c r="ET112" s="515"/>
      <c r="EU112" s="515"/>
      <c r="EV112" s="515"/>
      <c r="EW112" s="515"/>
      <c r="EX112" s="515"/>
      <c r="EY112" s="515"/>
      <c r="EZ112" s="515"/>
      <c r="FA112" s="515"/>
      <c r="FB112" s="515"/>
      <c r="FC112" s="515"/>
      <c r="FD112" s="515"/>
      <c r="FE112" s="515"/>
      <c r="FF112" s="515"/>
      <c r="FG112" s="515"/>
      <c r="FH112" s="515"/>
      <c r="FI112" s="515"/>
      <c r="FJ112" s="515"/>
      <c r="FK112" s="515"/>
      <c r="FL112" s="515"/>
      <c r="FM112" s="515"/>
      <c r="FN112" s="515"/>
      <c r="FO112" s="515"/>
      <c r="FP112" s="515"/>
      <c r="FQ112" s="515"/>
      <c r="FR112" s="515"/>
      <c r="FS112" s="515"/>
      <c r="FT112" s="515"/>
      <c r="FU112" s="515"/>
      <c r="FV112" s="515"/>
      <c r="FW112" s="515"/>
      <c r="FX112" s="515"/>
      <c r="FY112" s="515"/>
      <c r="FZ112" s="515"/>
      <c r="GA112" s="515"/>
      <c r="GB112" s="515"/>
      <c r="GC112" s="515"/>
    </row>
    <row r="113" spans="1:185" s="549" customFormat="1" ht="10.9" customHeight="1">
      <c r="A113" s="515"/>
      <c r="B113" s="515"/>
      <c r="C113" s="515"/>
      <c r="D113" s="515"/>
      <c r="E113" s="700"/>
      <c r="F113" s="701"/>
      <c r="G113" s="515"/>
      <c r="H113" s="515"/>
      <c r="I113" s="514"/>
      <c r="J113" s="515"/>
      <c r="K113" s="515"/>
      <c r="L113" s="515"/>
      <c r="M113" s="515"/>
      <c r="N113" s="515"/>
      <c r="O113" s="515"/>
      <c r="P113" s="515"/>
      <c r="Q113" s="515"/>
      <c r="R113" s="515"/>
      <c r="S113" s="515"/>
      <c r="T113" s="515"/>
      <c r="U113" s="515"/>
      <c r="V113" s="515"/>
      <c r="W113" s="515"/>
      <c r="X113" s="515"/>
      <c r="Y113" s="515"/>
      <c r="Z113" s="515"/>
      <c r="AA113" s="515"/>
      <c r="AB113" s="515"/>
      <c r="AC113" s="515"/>
      <c r="AD113" s="515"/>
      <c r="AE113" s="515"/>
      <c r="AF113" s="515"/>
      <c r="AG113" s="515"/>
      <c r="AH113" s="515"/>
      <c r="AI113" s="515"/>
      <c r="AJ113" s="515"/>
      <c r="AK113" s="515"/>
      <c r="AL113" s="515"/>
      <c r="AM113" s="515"/>
      <c r="AN113" s="515"/>
      <c r="AO113" s="515"/>
      <c r="AP113" s="515"/>
      <c r="AQ113" s="515"/>
      <c r="AR113" s="515"/>
      <c r="AS113" s="515"/>
      <c r="AT113" s="515"/>
      <c r="AU113" s="515"/>
      <c r="AV113" s="515"/>
      <c r="AW113" s="515"/>
      <c r="AX113" s="515"/>
      <c r="AY113" s="515"/>
      <c r="AZ113" s="515"/>
      <c r="BA113" s="515"/>
      <c r="BB113" s="515"/>
      <c r="BC113" s="515"/>
      <c r="BD113" s="515"/>
      <c r="BE113" s="515"/>
      <c r="BF113" s="515"/>
      <c r="BG113" s="515"/>
      <c r="BH113" s="515"/>
      <c r="BI113" s="515"/>
      <c r="BJ113" s="515"/>
      <c r="BK113" s="515"/>
      <c r="BL113" s="515"/>
      <c r="BM113" s="515"/>
      <c r="BN113" s="515"/>
      <c r="BO113" s="515"/>
      <c r="BP113" s="515"/>
      <c r="BQ113" s="515"/>
      <c r="BR113" s="515"/>
      <c r="BS113" s="515"/>
      <c r="BT113" s="515"/>
      <c r="BU113" s="515"/>
      <c r="BV113" s="515"/>
      <c r="BW113" s="515"/>
      <c r="BX113" s="515"/>
      <c r="BY113" s="515"/>
      <c r="BZ113" s="515"/>
      <c r="CA113" s="515"/>
      <c r="CB113" s="515"/>
      <c r="CC113" s="515"/>
      <c r="CD113" s="515"/>
      <c r="CE113" s="515"/>
      <c r="CF113" s="515"/>
      <c r="CG113" s="515"/>
      <c r="CH113" s="515"/>
      <c r="CI113" s="515"/>
      <c r="CJ113" s="515"/>
      <c r="CK113" s="515"/>
      <c r="CL113" s="515"/>
      <c r="CM113" s="515"/>
      <c r="CN113" s="515"/>
      <c r="CO113" s="515"/>
      <c r="CP113" s="515"/>
      <c r="CQ113" s="515"/>
      <c r="CR113" s="515"/>
      <c r="CS113" s="515"/>
      <c r="CT113" s="515"/>
      <c r="CU113" s="515"/>
      <c r="CV113" s="515"/>
      <c r="CW113" s="515"/>
      <c r="CX113" s="515"/>
      <c r="CY113" s="515"/>
      <c r="CZ113" s="515"/>
      <c r="DA113" s="515"/>
      <c r="DB113" s="515"/>
      <c r="DC113" s="515"/>
      <c r="DD113" s="515"/>
      <c r="DE113" s="515"/>
      <c r="DF113" s="515"/>
      <c r="DG113" s="515"/>
      <c r="DH113" s="515"/>
      <c r="DI113" s="515"/>
      <c r="DJ113" s="515"/>
      <c r="DK113" s="515"/>
      <c r="DL113" s="515"/>
      <c r="DM113" s="515"/>
      <c r="DN113" s="515"/>
      <c r="DO113" s="515"/>
      <c r="DP113" s="515"/>
      <c r="DQ113" s="515"/>
      <c r="DR113" s="515"/>
      <c r="DS113" s="515"/>
      <c r="DT113" s="515"/>
      <c r="DU113" s="515"/>
      <c r="DV113" s="515"/>
      <c r="DW113" s="515"/>
      <c r="DX113" s="515"/>
      <c r="DY113" s="515"/>
      <c r="DZ113" s="515"/>
      <c r="EA113" s="515"/>
      <c r="EB113" s="515"/>
      <c r="EC113" s="515"/>
      <c r="ED113" s="515"/>
      <c r="EE113" s="515"/>
      <c r="EF113" s="515"/>
      <c r="EG113" s="515"/>
      <c r="EH113" s="515"/>
      <c r="EI113" s="515"/>
      <c r="EJ113" s="515"/>
      <c r="EK113" s="515"/>
      <c r="EL113" s="515"/>
      <c r="EM113" s="515"/>
      <c r="EN113" s="515"/>
      <c r="EO113" s="515"/>
      <c r="EP113" s="515"/>
      <c r="EQ113" s="515"/>
      <c r="ER113" s="515"/>
      <c r="ES113" s="515"/>
      <c r="ET113" s="515"/>
      <c r="EU113" s="515"/>
      <c r="EV113" s="515"/>
      <c r="EW113" s="515"/>
      <c r="EX113" s="515"/>
      <c r="EY113" s="515"/>
      <c r="EZ113" s="515"/>
      <c r="FA113" s="515"/>
      <c r="FB113" s="515"/>
      <c r="FC113" s="515"/>
      <c r="FD113" s="515"/>
      <c r="FE113" s="515"/>
      <c r="FF113" s="515"/>
      <c r="FG113" s="515"/>
      <c r="FH113" s="515"/>
      <c r="FI113" s="515"/>
      <c r="FJ113" s="515"/>
      <c r="FK113" s="515"/>
      <c r="FL113" s="515"/>
      <c r="FM113" s="515"/>
      <c r="FN113" s="515"/>
      <c r="FO113" s="515"/>
      <c r="FP113" s="515"/>
      <c r="FQ113" s="515"/>
      <c r="FR113" s="515"/>
      <c r="FS113" s="515"/>
      <c r="FT113" s="515"/>
      <c r="FU113" s="515"/>
      <c r="FV113" s="515"/>
      <c r="FW113" s="515"/>
      <c r="FX113" s="515"/>
      <c r="FY113" s="515"/>
      <c r="FZ113" s="515"/>
      <c r="GA113" s="515"/>
      <c r="GB113" s="515"/>
      <c r="GC113" s="515"/>
    </row>
    <row r="114" spans="1:185" s="549" customFormat="1" ht="10.9" customHeight="1">
      <c r="A114" s="515"/>
      <c r="B114" s="515"/>
      <c r="C114" s="515"/>
      <c r="D114" s="515"/>
      <c r="E114" s="700"/>
      <c r="F114" s="701"/>
      <c r="G114" s="515"/>
      <c r="H114" s="515"/>
      <c r="I114" s="514"/>
      <c r="J114" s="515"/>
      <c r="K114" s="515"/>
      <c r="L114" s="515"/>
      <c r="W114" s="515"/>
      <c r="X114" s="515"/>
      <c r="Y114" s="515"/>
      <c r="Z114" s="515"/>
      <c r="AA114" s="515"/>
      <c r="AB114" s="515"/>
      <c r="AC114" s="515"/>
      <c r="AD114" s="515"/>
      <c r="AE114" s="515"/>
      <c r="AF114" s="515"/>
      <c r="AG114" s="515"/>
      <c r="AH114" s="515"/>
      <c r="AI114" s="515"/>
      <c r="AJ114" s="515"/>
      <c r="AK114" s="515"/>
      <c r="AL114" s="515"/>
      <c r="AM114" s="515"/>
      <c r="AN114" s="515"/>
      <c r="AO114" s="515"/>
      <c r="AP114" s="515"/>
      <c r="AQ114" s="515"/>
      <c r="AR114" s="515"/>
      <c r="AS114" s="515"/>
      <c r="AT114" s="515"/>
      <c r="AU114" s="515"/>
      <c r="AV114" s="515"/>
      <c r="AW114" s="515"/>
      <c r="AX114" s="515"/>
      <c r="AY114" s="515"/>
      <c r="AZ114" s="515"/>
      <c r="BA114" s="515"/>
      <c r="BB114" s="515"/>
      <c r="BC114" s="515"/>
      <c r="BD114" s="515"/>
      <c r="BE114" s="515"/>
      <c r="BF114" s="515"/>
      <c r="BG114" s="515"/>
      <c r="BH114" s="515"/>
      <c r="BI114" s="515"/>
      <c r="BJ114" s="515"/>
      <c r="BK114" s="515"/>
      <c r="BL114" s="515"/>
      <c r="BM114" s="515"/>
      <c r="BN114" s="515"/>
      <c r="BO114" s="515"/>
      <c r="BP114" s="515"/>
      <c r="BQ114" s="515"/>
      <c r="BR114" s="515"/>
      <c r="BS114" s="515"/>
      <c r="BT114" s="515"/>
      <c r="BU114" s="515"/>
      <c r="BV114" s="515"/>
      <c r="BW114" s="515"/>
      <c r="BX114" s="515"/>
      <c r="BY114" s="515"/>
      <c r="BZ114" s="515"/>
      <c r="CA114" s="515"/>
      <c r="CB114" s="515"/>
      <c r="CC114" s="515"/>
      <c r="CD114" s="515"/>
      <c r="CE114" s="515"/>
      <c r="CF114" s="515"/>
      <c r="CG114" s="515"/>
      <c r="CH114" s="515"/>
      <c r="CI114" s="515"/>
      <c r="CJ114" s="515"/>
      <c r="CK114" s="515"/>
      <c r="CL114" s="515"/>
      <c r="CM114" s="515"/>
      <c r="CN114" s="515"/>
      <c r="CO114" s="515"/>
      <c r="CP114" s="515"/>
      <c r="CQ114" s="515"/>
      <c r="CR114" s="515"/>
      <c r="CS114" s="515"/>
      <c r="CT114" s="515"/>
      <c r="CU114" s="515"/>
      <c r="CV114" s="515"/>
      <c r="CW114" s="515"/>
      <c r="CX114" s="515"/>
      <c r="CY114" s="515"/>
      <c r="CZ114" s="515"/>
      <c r="DA114" s="515"/>
      <c r="DB114" s="515"/>
      <c r="DC114" s="515"/>
      <c r="DD114" s="515"/>
      <c r="DE114" s="515"/>
      <c r="DF114" s="515"/>
      <c r="DG114" s="515"/>
      <c r="DH114" s="515"/>
      <c r="DI114" s="515"/>
      <c r="DJ114" s="515"/>
      <c r="DK114" s="515"/>
      <c r="DL114" s="515"/>
      <c r="DM114" s="515"/>
      <c r="DN114" s="515"/>
      <c r="DO114" s="515"/>
      <c r="DP114" s="515"/>
      <c r="DQ114" s="515"/>
      <c r="DR114" s="515"/>
      <c r="DS114" s="515"/>
      <c r="DT114" s="515"/>
      <c r="DU114" s="515"/>
      <c r="DV114" s="515"/>
      <c r="DW114" s="515"/>
      <c r="DX114" s="515"/>
      <c r="DY114" s="515"/>
      <c r="DZ114" s="515"/>
      <c r="EA114" s="515"/>
      <c r="EB114" s="515"/>
      <c r="EC114" s="515"/>
      <c r="ED114" s="515"/>
      <c r="EE114" s="515"/>
      <c r="EF114" s="515"/>
      <c r="EG114" s="515"/>
      <c r="EH114" s="515"/>
      <c r="EI114" s="515"/>
      <c r="EJ114" s="515"/>
      <c r="EK114" s="515"/>
      <c r="EL114" s="515"/>
      <c r="EM114" s="515"/>
      <c r="EN114" s="515"/>
      <c r="EO114" s="515"/>
      <c r="EP114" s="515"/>
      <c r="EQ114" s="515"/>
      <c r="ER114" s="515"/>
      <c r="ES114" s="515"/>
      <c r="ET114" s="515"/>
      <c r="EU114" s="515"/>
      <c r="EV114" s="515"/>
      <c r="EW114" s="515"/>
      <c r="EX114" s="515"/>
      <c r="EY114" s="515"/>
      <c r="EZ114" s="515"/>
      <c r="FA114" s="515"/>
      <c r="FB114" s="515"/>
      <c r="FC114" s="515"/>
      <c r="FD114" s="515"/>
      <c r="FE114" s="515"/>
      <c r="FF114" s="515"/>
      <c r="FG114" s="515"/>
      <c r="FH114" s="515"/>
      <c r="FI114" s="515"/>
      <c r="FJ114" s="515"/>
      <c r="FK114" s="515"/>
      <c r="FL114" s="515"/>
      <c r="FM114" s="515"/>
      <c r="FN114" s="515"/>
      <c r="FO114" s="515"/>
      <c r="FP114" s="515"/>
      <c r="FQ114" s="515"/>
      <c r="FR114" s="515"/>
      <c r="FS114" s="515"/>
      <c r="FT114" s="515"/>
      <c r="FU114" s="515"/>
      <c r="FV114" s="515"/>
      <c r="FW114" s="515"/>
      <c r="FX114" s="515"/>
      <c r="FY114" s="515"/>
      <c r="FZ114" s="515"/>
      <c r="GA114" s="515"/>
      <c r="GB114" s="515"/>
      <c r="GC114" s="515"/>
    </row>
    <row r="115" spans="1:185" s="549" customFormat="1" ht="10.9" customHeight="1">
      <c r="A115" s="515"/>
      <c r="B115" s="515"/>
      <c r="C115" s="515"/>
      <c r="D115" s="515"/>
      <c r="E115" s="700"/>
      <c r="F115" s="701"/>
      <c r="G115" s="515"/>
      <c r="H115" s="515"/>
      <c r="I115" s="514"/>
      <c r="J115" s="515"/>
      <c r="K115" s="515"/>
      <c r="L115" s="515"/>
      <c r="M115" s="515"/>
      <c r="N115" s="515"/>
      <c r="O115" s="515"/>
      <c r="P115" s="515"/>
      <c r="Q115" s="515"/>
      <c r="R115" s="515"/>
      <c r="S115" s="515"/>
      <c r="T115" s="515"/>
      <c r="U115" s="515"/>
      <c r="V115" s="515"/>
      <c r="W115" s="515"/>
      <c r="X115" s="515"/>
      <c r="Y115" s="515"/>
      <c r="Z115" s="515"/>
      <c r="AA115" s="515"/>
      <c r="AB115" s="515"/>
      <c r="AC115" s="515"/>
      <c r="AD115" s="515"/>
      <c r="AE115" s="515"/>
      <c r="AF115" s="515"/>
      <c r="AG115" s="515"/>
      <c r="AH115" s="515"/>
      <c r="AI115" s="515"/>
      <c r="AJ115" s="515"/>
      <c r="AK115" s="515"/>
      <c r="AL115" s="515"/>
      <c r="AM115" s="515"/>
      <c r="AN115" s="515"/>
      <c r="AO115" s="515"/>
      <c r="AP115" s="515"/>
      <c r="AQ115" s="515"/>
      <c r="AR115" s="515"/>
      <c r="AS115" s="515"/>
      <c r="AT115" s="515"/>
      <c r="AU115" s="515"/>
      <c r="AV115" s="515"/>
      <c r="AW115" s="515"/>
      <c r="AX115" s="515"/>
      <c r="AY115" s="515"/>
      <c r="AZ115" s="515"/>
      <c r="BA115" s="515"/>
      <c r="BB115" s="515"/>
      <c r="BC115" s="515"/>
      <c r="BD115" s="515"/>
      <c r="BE115" s="515"/>
      <c r="BF115" s="515"/>
      <c r="BG115" s="515"/>
      <c r="BH115" s="515"/>
      <c r="BI115" s="515"/>
      <c r="BJ115" s="515"/>
      <c r="BK115" s="515"/>
      <c r="BL115" s="515"/>
      <c r="BM115" s="515"/>
      <c r="BN115" s="515"/>
      <c r="BO115" s="515"/>
      <c r="BP115" s="515"/>
      <c r="BQ115" s="515"/>
      <c r="BR115" s="515"/>
      <c r="BS115" s="515"/>
      <c r="BT115" s="515"/>
      <c r="BU115" s="515"/>
      <c r="BV115" s="515"/>
      <c r="BW115" s="515"/>
      <c r="BX115" s="515"/>
      <c r="BY115" s="515"/>
      <c r="BZ115" s="515"/>
      <c r="CA115" s="515"/>
      <c r="CB115" s="515"/>
      <c r="CC115" s="515"/>
      <c r="CD115" s="515"/>
      <c r="CE115" s="515"/>
      <c r="CF115" s="515"/>
      <c r="CG115" s="515"/>
      <c r="CH115" s="515"/>
      <c r="CI115" s="515"/>
      <c r="CJ115" s="515"/>
      <c r="CK115" s="515"/>
      <c r="CL115" s="515"/>
      <c r="CM115" s="515"/>
      <c r="CN115" s="515"/>
      <c r="CO115" s="515"/>
      <c r="CP115" s="515"/>
      <c r="CQ115" s="515"/>
      <c r="CR115" s="515"/>
      <c r="CS115" s="515"/>
      <c r="CT115" s="515"/>
      <c r="CU115" s="515"/>
      <c r="CV115" s="515"/>
      <c r="CW115" s="515"/>
      <c r="CX115" s="515"/>
      <c r="CY115" s="515"/>
      <c r="CZ115" s="515"/>
      <c r="DA115" s="515"/>
      <c r="DB115" s="515"/>
      <c r="DC115" s="515"/>
      <c r="DD115" s="515"/>
      <c r="DE115" s="515"/>
      <c r="DF115" s="515"/>
      <c r="DG115" s="515"/>
      <c r="DH115" s="515"/>
      <c r="DI115" s="515"/>
      <c r="DJ115" s="515"/>
      <c r="DK115" s="515"/>
      <c r="DL115" s="515"/>
      <c r="DM115" s="515"/>
      <c r="DN115" s="515"/>
      <c r="DO115" s="515"/>
      <c r="DP115" s="515"/>
      <c r="DQ115" s="515"/>
      <c r="DR115" s="515"/>
      <c r="DS115" s="515"/>
      <c r="DT115" s="515"/>
      <c r="DU115" s="515"/>
      <c r="DV115" s="515"/>
      <c r="DW115" s="515"/>
      <c r="DX115" s="515"/>
      <c r="DY115" s="515"/>
      <c r="DZ115" s="515"/>
      <c r="EA115" s="515"/>
      <c r="EB115" s="515"/>
      <c r="EC115" s="515"/>
      <c r="ED115" s="515"/>
      <c r="EE115" s="515"/>
      <c r="EF115" s="515"/>
      <c r="EG115" s="515"/>
      <c r="EH115" s="515"/>
      <c r="EI115" s="515"/>
      <c r="EJ115" s="515"/>
      <c r="EK115" s="515"/>
      <c r="EL115" s="515"/>
      <c r="EM115" s="515"/>
      <c r="EN115" s="515"/>
      <c r="EO115" s="515"/>
      <c r="EP115" s="515"/>
      <c r="EQ115" s="515"/>
      <c r="ER115" s="515"/>
      <c r="ES115" s="515"/>
      <c r="ET115" s="515"/>
      <c r="EU115" s="515"/>
      <c r="EV115" s="515"/>
      <c r="EW115" s="515"/>
      <c r="EX115" s="515"/>
      <c r="EY115" s="515"/>
      <c r="EZ115" s="515"/>
      <c r="FA115" s="515"/>
      <c r="FB115" s="515"/>
      <c r="FC115" s="515"/>
      <c r="FD115" s="515"/>
      <c r="FE115" s="515"/>
      <c r="FF115" s="515"/>
      <c r="FG115" s="515"/>
      <c r="FH115" s="515"/>
      <c r="FI115" s="515"/>
      <c r="FJ115" s="515"/>
      <c r="FK115" s="515"/>
      <c r="FL115" s="515"/>
      <c r="FM115" s="515"/>
      <c r="FN115" s="515"/>
      <c r="FO115" s="515"/>
      <c r="FP115" s="515"/>
      <c r="FQ115" s="515"/>
      <c r="FR115" s="515"/>
      <c r="FS115" s="515"/>
      <c r="FT115" s="515"/>
      <c r="FU115" s="515"/>
      <c r="FV115" s="515"/>
      <c r="FW115" s="515"/>
      <c r="FX115" s="515"/>
      <c r="FY115" s="515"/>
      <c r="FZ115" s="515"/>
      <c r="GA115" s="515"/>
      <c r="GB115" s="515"/>
      <c r="GC115" s="515"/>
    </row>
    <row r="116" spans="1:185" s="549" customFormat="1" ht="10.9" customHeight="1">
      <c r="A116" s="515"/>
      <c r="B116" s="515"/>
      <c r="C116" s="515"/>
      <c r="D116" s="515"/>
      <c r="E116" s="700"/>
      <c r="F116" s="701"/>
      <c r="G116" s="515"/>
      <c r="H116" s="515"/>
      <c r="I116" s="514"/>
      <c r="J116" s="515"/>
      <c r="K116" s="515"/>
      <c r="L116" s="515"/>
      <c r="M116" s="515"/>
      <c r="N116" s="515"/>
      <c r="O116" s="515"/>
      <c r="P116" s="515"/>
      <c r="Q116" s="515"/>
      <c r="R116" s="515"/>
      <c r="S116" s="515"/>
      <c r="T116" s="515"/>
      <c r="U116" s="515"/>
      <c r="V116" s="515"/>
      <c r="W116" s="515"/>
      <c r="X116" s="515"/>
      <c r="Y116" s="515"/>
      <c r="Z116" s="515"/>
      <c r="AA116" s="515"/>
      <c r="AB116" s="515"/>
      <c r="AC116" s="515"/>
      <c r="AD116" s="515"/>
      <c r="AE116" s="515"/>
      <c r="AF116" s="515"/>
      <c r="AG116" s="515"/>
      <c r="AH116" s="515"/>
      <c r="AI116" s="515"/>
      <c r="AJ116" s="515"/>
      <c r="AK116" s="515"/>
      <c r="AL116" s="515"/>
      <c r="AM116" s="515"/>
      <c r="AN116" s="515"/>
      <c r="AO116" s="515"/>
      <c r="AP116" s="515"/>
      <c r="AQ116" s="515"/>
      <c r="AR116" s="515"/>
      <c r="AS116" s="515"/>
      <c r="AT116" s="515"/>
      <c r="AU116" s="515"/>
      <c r="AV116" s="515"/>
      <c r="AW116" s="515"/>
      <c r="AX116" s="515"/>
      <c r="AY116" s="515"/>
      <c r="AZ116" s="515"/>
      <c r="BA116" s="515"/>
      <c r="BB116" s="515"/>
      <c r="BC116" s="515"/>
      <c r="BD116" s="515"/>
      <c r="BE116" s="515"/>
      <c r="BF116" s="515"/>
      <c r="BG116" s="515"/>
      <c r="BH116" s="515"/>
      <c r="BI116" s="515"/>
      <c r="BJ116" s="515"/>
      <c r="BK116" s="515"/>
      <c r="BL116" s="515"/>
      <c r="BM116" s="515"/>
      <c r="BN116" s="515"/>
      <c r="BO116" s="515"/>
      <c r="BP116" s="515"/>
      <c r="BQ116" s="515"/>
      <c r="BR116" s="515"/>
      <c r="BS116" s="515"/>
      <c r="BT116" s="515"/>
      <c r="BU116" s="515"/>
      <c r="BV116" s="515"/>
      <c r="BW116" s="515"/>
      <c r="BX116" s="515"/>
      <c r="BY116" s="515"/>
      <c r="BZ116" s="515"/>
      <c r="CA116" s="515"/>
      <c r="CB116" s="515"/>
      <c r="CC116" s="515"/>
      <c r="CD116" s="515"/>
      <c r="CE116" s="515"/>
      <c r="CF116" s="515"/>
      <c r="CG116" s="515"/>
      <c r="CH116" s="515"/>
      <c r="CI116" s="515"/>
      <c r="CJ116" s="515"/>
      <c r="CK116" s="515"/>
      <c r="CL116" s="515"/>
      <c r="CM116" s="515"/>
      <c r="CN116" s="515"/>
      <c r="CO116" s="515"/>
      <c r="CP116" s="515"/>
      <c r="CQ116" s="515"/>
      <c r="CR116" s="515"/>
      <c r="CS116" s="515"/>
      <c r="CT116" s="515"/>
      <c r="CU116" s="515"/>
      <c r="CV116" s="515"/>
      <c r="CW116" s="515"/>
      <c r="CX116" s="515"/>
      <c r="CY116" s="515"/>
      <c r="CZ116" s="515"/>
      <c r="DA116" s="515"/>
      <c r="DB116" s="515"/>
      <c r="DC116" s="515"/>
      <c r="DD116" s="515"/>
      <c r="DE116" s="515"/>
      <c r="DF116" s="515"/>
      <c r="DG116" s="515"/>
      <c r="DH116" s="515"/>
      <c r="DI116" s="515"/>
      <c r="DJ116" s="515"/>
      <c r="DK116" s="515"/>
      <c r="DL116" s="515"/>
      <c r="DM116" s="515"/>
      <c r="DN116" s="515"/>
      <c r="DO116" s="515"/>
      <c r="DP116" s="515"/>
      <c r="DQ116" s="515"/>
      <c r="DR116" s="515"/>
      <c r="DS116" s="515"/>
      <c r="DT116" s="515"/>
      <c r="DU116" s="515"/>
      <c r="DV116" s="515"/>
      <c r="DW116" s="515"/>
      <c r="DX116" s="515"/>
      <c r="DY116" s="515"/>
      <c r="DZ116" s="515"/>
      <c r="EA116" s="515"/>
      <c r="EB116" s="515"/>
      <c r="EC116" s="515"/>
      <c r="ED116" s="515"/>
      <c r="EE116" s="515"/>
      <c r="EF116" s="515"/>
      <c r="EG116" s="515"/>
      <c r="EH116" s="515"/>
      <c r="EI116" s="515"/>
      <c r="EJ116" s="515"/>
      <c r="EK116" s="515"/>
      <c r="EL116" s="515"/>
      <c r="EM116" s="515"/>
      <c r="EN116" s="515"/>
      <c r="EO116" s="515"/>
      <c r="EP116" s="515"/>
      <c r="EQ116" s="515"/>
      <c r="ER116" s="515"/>
      <c r="ES116" s="515"/>
      <c r="ET116" s="515"/>
      <c r="EU116" s="515"/>
      <c r="EV116" s="515"/>
      <c r="EW116" s="515"/>
      <c r="EX116" s="515"/>
      <c r="EY116" s="515"/>
      <c r="EZ116" s="515"/>
      <c r="FA116" s="515"/>
      <c r="FB116" s="515"/>
      <c r="FC116" s="515"/>
      <c r="FD116" s="515"/>
      <c r="FE116" s="515"/>
      <c r="FF116" s="515"/>
      <c r="FG116" s="515"/>
      <c r="FH116" s="515"/>
      <c r="FI116" s="515"/>
      <c r="FJ116" s="515"/>
      <c r="FK116" s="515"/>
      <c r="FL116" s="515"/>
      <c r="FM116" s="515"/>
      <c r="FN116" s="515"/>
      <c r="FO116" s="515"/>
      <c r="FP116" s="515"/>
      <c r="FQ116" s="515"/>
      <c r="FR116" s="515"/>
      <c r="FS116" s="515"/>
      <c r="FT116" s="515"/>
      <c r="FU116" s="515"/>
      <c r="FV116" s="515"/>
      <c r="FW116" s="515"/>
      <c r="FX116" s="515"/>
      <c r="FY116" s="515"/>
      <c r="FZ116" s="515"/>
      <c r="GA116" s="515"/>
      <c r="GB116" s="515"/>
      <c r="GC116" s="515"/>
    </row>
    <row r="117" spans="1:185" s="549" customFormat="1" ht="10.9" customHeight="1">
      <c r="A117" s="515"/>
      <c r="B117" s="515"/>
      <c r="C117" s="515"/>
      <c r="D117" s="515"/>
      <c r="E117" s="700"/>
      <c r="F117" s="701"/>
      <c r="G117" s="515"/>
      <c r="H117" s="515"/>
      <c r="I117" s="514"/>
      <c r="J117" s="515"/>
      <c r="K117" s="515"/>
      <c r="L117" s="515"/>
      <c r="M117" s="515"/>
      <c r="N117" s="515"/>
      <c r="O117" s="515"/>
      <c r="P117" s="515"/>
      <c r="Q117" s="515"/>
      <c r="R117" s="515"/>
      <c r="S117" s="515"/>
      <c r="T117" s="515"/>
      <c r="U117" s="515"/>
      <c r="V117" s="515"/>
      <c r="W117" s="515"/>
      <c r="X117" s="515"/>
      <c r="Y117" s="515"/>
      <c r="Z117" s="515"/>
      <c r="AA117" s="515"/>
      <c r="AB117" s="515"/>
      <c r="AC117" s="515"/>
      <c r="AD117" s="515"/>
      <c r="AE117" s="515"/>
      <c r="AF117" s="515"/>
      <c r="AG117" s="515"/>
      <c r="AH117" s="515"/>
      <c r="AI117" s="515"/>
      <c r="AJ117" s="515"/>
      <c r="AK117" s="515"/>
      <c r="AL117" s="515"/>
      <c r="AM117" s="515"/>
      <c r="AN117" s="515"/>
      <c r="AO117" s="515"/>
      <c r="AP117" s="515"/>
      <c r="AQ117" s="515"/>
      <c r="AR117" s="515"/>
      <c r="AS117" s="515"/>
      <c r="AT117" s="515"/>
      <c r="AU117" s="515"/>
      <c r="AV117" s="515"/>
      <c r="AW117" s="515"/>
      <c r="AX117" s="515"/>
      <c r="AY117" s="515"/>
      <c r="AZ117" s="515"/>
      <c r="BA117" s="515"/>
      <c r="BB117" s="515"/>
      <c r="BC117" s="515"/>
      <c r="BD117" s="515"/>
      <c r="BE117" s="515"/>
      <c r="BF117" s="515"/>
      <c r="BG117" s="515"/>
      <c r="BH117" s="515"/>
      <c r="BI117" s="515"/>
      <c r="BJ117" s="515"/>
      <c r="BK117" s="515"/>
      <c r="BL117" s="515"/>
      <c r="BM117" s="515"/>
      <c r="BN117" s="515"/>
      <c r="BO117" s="515"/>
      <c r="BP117" s="515"/>
      <c r="BQ117" s="515"/>
      <c r="BR117" s="515"/>
      <c r="BS117" s="515"/>
      <c r="BT117" s="515"/>
      <c r="BU117" s="515"/>
      <c r="BV117" s="515"/>
      <c r="BW117" s="515"/>
      <c r="BX117" s="515"/>
      <c r="BY117" s="515"/>
      <c r="BZ117" s="515"/>
      <c r="CA117" s="515"/>
      <c r="CB117" s="515"/>
      <c r="CC117" s="515"/>
      <c r="CD117" s="515"/>
      <c r="CE117" s="515"/>
      <c r="CF117" s="515"/>
      <c r="CG117" s="515"/>
      <c r="CH117" s="515"/>
      <c r="CI117" s="515"/>
      <c r="CJ117" s="515"/>
      <c r="CK117" s="515"/>
      <c r="CL117" s="515"/>
      <c r="CM117" s="515"/>
      <c r="CN117" s="515"/>
      <c r="CO117" s="515"/>
      <c r="CP117" s="515"/>
      <c r="CQ117" s="515"/>
      <c r="CR117" s="515"/>
      <c r="CS117" s="515"/>
      <c r="CT117" s="515"/>
      <c r="CU117" s="515"/>
      <c r="CV117" s="515"/>
      <c r="CW117" s="515"/>
      <c r="CX117" s="515"/>
      <c r="CY117" s="515"/>
      <c r="CZ117" s="515"/>
      <c r="DA117" s="515"/>
      <c r="DB117" s="515"/>
      <c r="DC117" s="515"/>
      <c r="DD117" s="515"/>
      <c r="DE117" s="515"/>
      <c r="DF117" s="515"/>
      <c r="DG117" s="515"/>
      <c r="DH117" s="515"/>
      <c r="DI117" s="515"/>
      <c r="DJ117" s="515"/>
      <c r="DK117" s="515"/>
      <c r="DL117" s="515"/>
      <c r="DM117" s="515"/>
      <c r="DN117" s="515"/>
      <c r="DO117" s="515"/>
      <c r="DP117" s="515"/>
      <c r="DQ117" s="515"/>
      <c r="DR117" s="515"/>
      <c r="DS117" s="515"/>
      <c r="DT117" s="515"/>
      <c r="DU117" s="515"/>
      <c r="DV117" s="515"/>
      <c r="DW117" s="515"/>
      <c r="DX117" s="515"/>
      <c r="DY117" s="515"/>
      <c r="DZ117" s="515"/>
      <c r="EA117" s="515"/>
      <c r="EB117" s="515"/>
      <c r="EC117" s="515"/>
      <c r="ED117" s="515"/>
      <c r="EE117" s="515"/>
      <c r="EF117" s="515"/>
      <c r="EG117" s="515"/>
      <c r="EH117" s="515"/>
      <c r="EI117" s="515"/>
      <c r="EJ117" s="515"/>
      <c r="EK117" s="515"/>
      <c r="EL117" s="515"/>
      <c r="EM117" s="515"/>
      <c r="EN117" s="515"/>
      <c r="EO117" s="515"/>
      <c r="EP117" s="515"/>
      <c r="EQ117" s="515"/>
      <c r="ER117" s="515"/>
      <c r="ES117" s="515"/>
      <c r="ET117" s="515"/>
      <c r="EU117" s="515"/>
      <c r="EV117" s="515"/>
      <c r="EW117" s="515"/>
      <c r="EX117" s="515"/>
      <c r="EY117" s="515"/>
      <c r="EZ117" s="515"/>
      <c r="FA117" s="515"/>
      <c r="FB117" s="515"/>
      <c r="FC117" s="515"/>
      <c r="FD117" s="515"/>
      <c r="FE117" s="515"/>
      <c r="FF117" s="515"/>
      <c r="FG117" s="515"/>
      <c r="FH117" s="515"/>
      <c r="FI117" s="515"/>
      <c r="FJ117" s="515"/>
      <c r="FK117" s="515"/>
      <c r="FL117" s="515"/>
      <c r="FM117" s="515"/>
      <c r="FN117" s="515"/>
      <c r="FO117" s="515"/>
      <c r="FP117" s="515"/>
      <c r="FQ117" s="515"/>
      <c r="FR117" s="515"/>
      <c r="FS117" s="515"/>
      <c r="FT117" s="515"/>
      <c r="FU117" s="515"/>
      <c r="FV117" s="515"/>
      <c r="FW117" s="515"/>
      <c r="FX117" s="515"/>
      <c r="FY117" s="515"/>
      <c r="FZ117" s="515"/>
      <c r="GA117" s="515"/>
      <c r="GB117" s="515"/>
      <c r="GC117" s="515"/>
    </row>
    <row r="118" spans="1:185" s="549" customFormat="1" ht="10.9" customHeight="1">
      <c r="A118" s="515"/>
      <c r="B118" s="515"/>
      <c r="C118" s="515"/>
      <c r="D118" s="515"/>
      <c r="E118" s="700"/>
      <c r="F118" s="701"/>
      <c r="G118" s="515"/>
      <c r="H118" s="515"/>
      <c r="I118" s="514"/>
      <c r="J118" s="515"/>
      <c r="K118" s="515"/>
      <c r="L118" s="515"/>
      <c r="M118" s="515"/>
      <c r="N118" s="515"/>
      <c r="O118" s="515"/>
      <c r="P118" s="515"/>
      <c r="Q118" s="515"/>
      <c r="R118" s="515"/>
      <c r="S118" s="515"/>
      <c r="T118" s="515"/>
      <c r="U118" s="515"/>
      <c r="V118" s="515"/>
      <c r="W118" s="515"/>
      <c r="X118" s="515"/>
      <c r="Y118" s="515"/>
      <c r="Z118" s="515"/>
      <c r="AA118" s="515"/>
      <c r="AB118" s="515"/>
      <c r="AC118" s="515"/>
      <c r="AD118" s="515"/>
      <c r="AE118" s="515"/>
      <c r="AF118" s="515"/>
      <c r="AG118" s="515"/>
      <c r="AH118" s="515"/>
      <c r="AI118" s="515"/>
      <c r="AJ118" s="515"/>
      <c r="AK118" s="515"/>
      <c r="AL118" s="515"/>
      <c r="AM118" s="515"/>
      <c r="AN118" s="515"/>
      <c r="AO118" s="515"/>
      <c r="AP118" s="515"/>
      <c r="AQ118" s="515"/>
      <c r="AR118" s="515"/>
      <c r="AS118" s="515"/>
      <c r="AT118" s="515"/>
      <c r="AU118" s="515"/>
      <c r="AV118" s="515"/>
      <c r="AW118" s="515"/>
      <c r="AX118" s="515"/>
      <c r="AY118" s="515"/>
      <c r="AZ118" s="515"/>
      <c r="BA118" s="515"/>
      <c r="BB118" s="515"/>
      <c r="BC118" s="515"/>
      <c r="BD118" s="515"/>
      <c r="BE118" s="515"/>
      <c r="BF118" s="515"/>
      <c r="BG118" s="515"/>
      <c r="BH118" s="515"/>
      <c r="BI118" s="515"/>
      <c r="BJ118" s="515"/>
      <c r="BK118" s="515"/>
      <c r="BL118" s="515"/>
      <c r="BM118" s="515"/>
      <c r="BN118" s="515"/>
      <c r="BO118" s="515"/>
      <c r="BP118" s="515"/>
      <c r="BQ118" s="515"/>
      <c r="BR118" s="515"/>
      <c r="BS118" s="515"/>
      <c r="BT118" s="515"/>
      <c r="BU118" s="515"/>
      <c r="BV118" s="515"/>
      <c r="BW118" s="515"/>
      <c r="BX118" s="515"/>
      <c r="BY118" s="515"/>
      <c r="BZ118" s="515"/>
      <c r="CA118" s="515"/>
      <c r="CB118" s="515"/>
      <c r="CC118" s="515"/>
      <c r="CD118" s="515"/>
      <c r="CE118" s="515"/>
      <c r="CF118" s="515"/>
      <c r="CG118" s="515"/>
      <c r="CH118" s="515"/>
      <c r="CI118" s="515"/>
      <c r="CJ118" s="515"/>
      <c r="CK118" s="515"/>
      <c r="CL118" s="515"/>
      <c r="CM118" s="515"/>
      <c r="CN118" s="515"/>
      <c r="CO118" s="515"/>
      <c r="CP118" s="515"/>
      <c r="CQ118" s="515"/>
      <c r="CR118" s="515"/>
      <c r="CS118" s="515"/>
      <c r="CT118" s="515"/>
      <c r="CU118" s="515"/>
      <c r="CV118" s="515"/>
      <c r="CW118" s="515"/>
      <c r="CX118" s="515"/>
      <c r="CY118" s="515"/>
      <c r="CZ118" s="515"/>
      <c r="DA118" s="515"/>
      <c r="DB118" s="515"/>
      <c r="DC118" s="515"/>
      <c r="DD118" s="515"/>
      <c r="DE118" s="515"/>
      <c r="DF118" s="515"/>
      <c r="DG118" s="515"/>
      <c r="DH118" s="515"/>
      <c r="DI118" s="515"/>
      <c r="DJ118" s="515"/>
      <c r="DK118" s="515"/>
      <c r="DL118" s="515"/>
      <c r="DM118" s="515"/>
      <c r="DN118" s="515"/>
      <c r="DO118" s="515"/>
      <c r="DP118" s="515"/>
      <c r="DQ118" s="515"/>
      <c r="DR118" s="515"/>
      <c r="DS118" s="515"/>
      <c r="DT118" s="515"/>
      <c r="DU118" s="515"/>
      <c r="DV118" s="515"/>
      <c r="DW118" s="515"/>
      <c r="DX118" s="515"/>
      <c r="DY118" s="515"/>
      <c r="DZ118" s="515"/>
      <c r="EA118" s="515"/>
      <c r="EB118" s="515"/>
      <c r="EC118" s="515"/>
      <c r="ED118" s="515"/>
      <c r="EE118" s="515"/>
      <c r="EF118" s="515"/>
      <c r="EG118" s="515"/>
      <c r="EH118" s="515"/>
      <c r="EI118" s="515"/>
      <c r="EJ118" s="515"/>
      <c r="EK118" s="515"/>
      <c r="EL118" s="515"/>
      <c r="EM118" s="515"/>
      <c r="EN118" s="515"/>
      <c r="EO118" s="515"/>
      <c r="EP118" s="515"/>
      <c r="EQ118" s="515"/>
      <c r="ER118" s="515"/>
      <c r="ES118" s="515"/>
      <c r="ET118" s="515"/>
      <c r="EU118" s="515"/>
      <c r="EV118" s="515"/>
      <c r="EW118" s="515"/>
      <c r="EX118" s="515"/>
      <c r="EY118" s="515"/>
      <c r="EZ118" s="515"/>
      <c r="FA118" s="515"/>
      <c r="FB118" s="515"/>
      <c r="FC118" s="515"/>
      <c r="FD118" s="515"/>
      <c r="FE118" s="515"/>
      <c r="FF118" s="515"/>
      <c r="FG118" s="515"/>
      <c r="FH118" s="515"/>
      <c r="FI118" s="515"/>
      <c r="FJ118" s="515"/>
      <c r="FK118" s="515"/>
      <c r="FL118" s="515"/>
      <c r="FM118" s="515"/>
      <c r="FN118" s="515"/>
      <c r="FO118" s="515"/>
      <c r="FP118" s="515"/>
      <c r="FQ118" s="515"/>
      <c r="FR118" s="515"/>
      <c r="FS118" s="515"/>
      <c r="FT118" s="515"/>
      <c r="FU118" s="515"/>
      <c r="FV118" s="515"/>
      <c r="FW118" s="515"/>
      <c r="FX118" s="515"/>
      <c r="FY118" s="515"/>
      <c r="FZ118" s="515"/>
      <c r="GA118" s="515"/>
      <c r="GB118" s="515"/>
      <c r="GC118" s="515"/>
    </row>
    <row r="119" spans="1:185" s="549" customFormat="1" ht="10.9" customHeight="1">
      <c r="A119" s="515"/>
      <c r="B119" s="515"/>
      <c r="C119" s="515"/>
      <c r="D119" s="515"/>
      <c r="E119" s="700"/>
      <c r="F119" s="701"/>
      <c r="G119" s="515"/>
      <c r="H119" s="515"/>
      <c r="I119" s="514"/>
      <c r="J119" s="515"/>
      <c r="K119" s="515"/>
      <c r="L119" s="515"/>
      <c r="M119" s="515"/>
      <c r="N119" s="515"/>
      <c r="O119" s="515"/>
      <c r="P119" s="515"/>
      <c r="Q119" s="515"/>
      <c r="R119" s="515"/>
      <c r="S119" s="515"/>
      <c r="T119" s="515"/>
      <c r="U119" s="515"/>
      <c r="V119" s="515"/>
      <c r="W119" s="515"/>
      <c r="X119" s="515"/>
      <c r="Y119" s="515"/>
      <c r="Z119" s="515"/>
      <c r="AA119" s="515"/>
      <c r="AB119" s="515"/>
      <c r="AC119" s="515"/>
      <c r="AD119" s="515"/>
      <c r="AE119" s="515"/>
      <c r="AF119" s="515"/>
      <c r="AG119" s="515"/>
      <c r="AH119" s="515"/>
      <c r="AI119" s="515"/>
      <c r="AJ119" s="515"/>
      <c r="AK119" s="515"/>
      <c r="AL119" s="515"/>
      <c r="AM119" s="515"/>
      <c r="AN119" s="515"/>
      <c r="AO119" s="515"/>
      <c r="AP119" s="515"/>
      <c r="AQ119" s="515"/>
      <c r="AR119" s="515"/>
      <c r="AS119" s="515"/>
      <c r="AT119" s="515"/>
      <c r="AU119" s="515"/>
      <c r="AV119" s="515"/>
      <c r="AW119" s="515"/>
      <c r="AX119" s="515"/>
      <c r="AY119" s="515"/>
      <c r="AZ119" s="515"/>
      <c r="BA119" s="515"/>
      <c r="BB119" s="515"/>
      <c r="BC119" s="515"/>
      <c r="BD119" s="515"/>
      <c r="BE119" s="515"/>
      <c r="BF119" s="515"/>
      <c r="BG119" s="515"/>
      <c r="BH119" s="515"/>
      <c r="BI119" s="515"/>
      <c r="BJ119" s="515"/>
      <c r="BK119" s="515"/>
      <c r="BL119" s="515"/>
      <c r="BM119" s="515"/>
      <c r="BN119" s="515"/>
      <c r="BO119" s="515"/>
      <c r="BP119" s="515"/>
      <c r="BQ119" s="515"/>
      <c r="BR119" s="515"/>
      <c r="BS119" s="515"/>
      <c r="BT119" s="515"/>
      <c r="BU119" s="515"/>
      <c r="BV119" s="515"/>
      <c r="BW119" s="515"/>
      <c r="BX119" s="515"/>
      <c r="BY119" s="515"/>
      <c r="BZ119" s="515"/>
      <c r="CA119" s="515"/>
      <c r="CB119" s="515"/>
      <c r="CC119" s="515"/>
      <c r="CD119" s="515"/>
      <c r="CE119" s="515"/>
      <c r="CF119" s="515"/>
      <c r="CG119" s="515"/>
      <c r="CH119" s="515"/>
      <c r="CI119" s="515"/>
      <c r="CJ119" s="515"/>
      <c r="CK119" s="515"/>
      <c r="CL119" s="515"/>
      <c r="CM119" s="515"/>
      <c r="CN119" s="515"/>
      <c r="CO119" s="515"/>
      <c r="CP119" s="515"/>
      <c r="CQ119" s="515"/>
      <c r="CR119" s="515"/>
      <c r="CS119" s="515"/>
      <c r="CT119" s="515"/>
      <c r="CU119" s="515"/>
      <c r="CV119" s="515"/>
      <c r="CW119" s="515"/>
      <c r="CX119" s="515"/>
      <c r="CY119" s="515"/>
      <c r="CZ119" s="515"/>
      <c r="DA119" s="515"/>
      <c r="DB119" s="515"/>
      <c r="DC119" s="515"/>
      <c r="DD119" s="515"/>
      <c r="DE119" s="515"/>
      <c r="DF119" s="515"/>
      <c r="DG119" s="515"/>
      <c r="DH119" s="515"/>
      <c r="DI119" s="515"/>
      <c r="DJ119" s="515"/>
      <c r="DK119" s="515"/>
      <c r="DL119" s="515"/>
      <c r="DM119" s="515"/>
      <c r="DN119" s="515"/>
      <c r="DO119" s="515"/>
      <c r="DP119" s="515"/>
      <c r="DQ119" s="515"/>
      <c r="DR119" s="515"/>
      <c r="DS119" s="515"/>
      <c r="DT119" s="515"/>
      <c r="DU119" s="515"/>
      <c r="DV119" s="515"/>
      <c r="DW119" s="515"/>
      <c r="DX119" s="515"/>
      <c r="DY119" s="515"/>
      <c r="DZ119" s="515"/>
      <c r="EA119" s="515"/>
      <c r="EB119" s="515"/>
      <c r="EC119" s="515"/>
      <c r="ED119" s="515"/>
      <c r="EE119" s="515"/>
      <c r="EF119" s="515"/>
      <c r="EG119" s="515"/>
      <c r="EH119" s="515"/>
      <c r="EI119" s="515"/>
      <c r="EJ119" s="515"/>
      <c r="EK119" s="515"/>
      <c r="EL119" s="515"/>
      <c r="EM119" s="515"/>
      <c r="EN119" s="515"/>
      <c r="EO119" s="515"/>
      <c r="EP119" s="515"/>
      <c r="EQ119" s="515"/>
      <c r="ER119" s="515"/>
      <c r="ES119" s="515"/>
      <c r="ET119" s="515"/>
      <c r="EU119" s="515"/>
      <c r="EV119" s="515"/>
      <c r="EW119" s="515"/>
      <c r="EX119" s="515"/>
      <c r="EY119" s="515"/>
      <c r="EZ119" s="515"/>
      <c r="FA119" s="515"/>
      <c r="FB119" s="515"/>
      <c r="FC119" s="515"/>
      <c r="FD119" s="515"/>
      <c r="FE119" s="515"/>
      <c r="FF119" s="515"/>
      <c r="FG119" s="515"/>
      <c r="FH119" s="515"/>
      <c r="FI119" s="515"/>
      <c r="FJ119" s="515"/>
      <c r="FK119" s="515"/>
      <c r="FL119" s="515"/>
      <c r="FM119" s="515"/>
      <c r="FN119" s="515"/>
      <c r="FO119" s="515"/>
      <c r="FP119" s="515"/>
      <c r="FQ119" s="515"/>
      <c r="FR119" s="515"/>
      <c r="FS119" s="515"/>
      <c r="FT119" s="515"/>
      <c r="FU119" s="515"/>
      <c r="FV119" s="515"/>
      <c r="FW119" s="515"/>
      <c r="FX119" s="515"/>
      <c r="FY119" s="515"/>
      <c r="FZ119" s="515"/>
      <c r="GA119" s="515"/>
      <c r="GB119" s="515"/>
      <c r="GC119" s="515"/>
    </row>
    <row r="120" spans="1:185" s="549" customFormat="1" ht="10.9" customHeight="1">
      <c r="A120" s="515"/>
      <c r="B120" s="515"/>
      <c r="C120" s="515"/>
      <c r="D120" s="515"/>
      <c r="E120" s="700"/>
      <c r="F120" s="701"/>
      <c r="G120" s="515"/>
      <c r="H120" s="515"/>
      <c r="I120" s="514"/>
      <c r="J120" s="515"/>
      <c r="K120" s="515"/>
      <c r="L120" s="515"/>
      <c r="M120" s="515"/>
      <c r="N120" s="515"/>
      <c r="O120" s="515"/>
      <c r="P120" s="515"/>
      <c r="Q120" s="515"/>
      <c r="R120" s="515"/>
      <c r="S120" s="515"/>
      <c r="T120" s="515"/>
      <c r="U120" s="515"/>
      <c r="V120" s="515"/>
      <c r="W120" s="515"/>
      <c r="X120" s="515"/>
      <c r="Y120" s="515"/>
      <c r="Z120" s="515"/>
      <c r="AA120" s="515"/>
      <c r="AB120" s="515"/>
      <c r="AC120" s="515"/>
      <c r="AD120" s="515"/>
      <c r="AE120" s="515"/>
      <c r="AF120" s="515"/>
      <c r="AG120" s="515"/>
      <c r="AH120" s="515"/>
      <c r="AI120" s="515"/>
      <c r="AJ120" s="515"/>
      <c r="AK120" s="515"/>
      <c r="AL120" s="515"/>
      <c r="AM120" s="515"/>
      <c r="AN120" s="515"/>
      <c r="AO120" s="515"/>
      <c r="AP120" s="515"/>
      <c r="AQ120" s="515"/>
      <c r="AR120" s="515"/>
      <c r="AS120" s="515"/>
      <c r="AT120" s="515"/>
      <c r="AU120" s="515"/>
      <c r="AV120" s="515"/>
      <c r="AW120" s="515"/>
      <c r="AX120" s="515"/>
      <c r="AY120" s="515"/>
      <c r="AZ120" s="515"/>
      <c r="BA120" s="515"/>
      <c r="BB120" s="515"/>
      <c r="BC120" s="515"/>
      <c r="BD120" s="515"/>
      <c r="BE120" s="515"/>
      <c r="BF120" s="515"/>
      <c r="BG120" s="515"/>
      <c r="BH120" s="515"/>
      <c r="BI120" s="515"/>
      <c r="BJ120" s="515"/>
      <c r="BK120" s="515"/>
      <c r="BL120" s="515"/>
      <c r="BM120" s="515"/>
      <c r="BN120" s="515"/>
      <c r="BO120" s="515"/>
      <c r="BP120" s="515"/>
      <c r="BQ120" s="515"/>
      <c r="BR120" s="515"/>
      <c r="BS120" s="515"/>
      <c r="BT120" s="515"/>
      <c r="BU120" s="515"/>
      <c r="BV120" s="515"/>
      <c r="BW120" s="515"/>
      <c r="BX120" s="515"/>
      <c r="BY120" s="515"/>
      <c r="BZ120" s="515"/>
      <c r="CA120" s="515"/>
      <c r="CB120" s="515"/>
      <c r="CC120" s="515"/>
      <c r="CD120" s="515"/>
      <c r="CE120" s="515"/>
      <c r="CF120" s="515"/>
      <c r="CG120" s="515"/>
      <c r="CH120" s="515"/>
      <c r="CI120" s="515"/>
      <c r="CJ120" s="515"/>
      <c r="CK120" s="515"/>
      <c r="CL120" s="515"/>
      <c r="CM120" s="515"/>
      <c r="CN120" s="515"/>
      <c r="CO120" s="515"/>
      <c r="CP120" s="515"/>
      <c r="CQ120" s="515"/>
      <c r="CR120" s="515"/>
      <c r="CS120" s="515"/>
      <c r="CT120" s="515"/>
      <c r="CU120" s="515"/>
      <c r="CV120" s="515"/>
      <c r="CW120" s="515"/>
      <c r="CX120" s="515"/>
      <c r="CY120" s="515"/>
      <c r="CZ120" s="515"/>
      <c r="DA120" s="515"/>
      <c r="DB120" s="515"/>
      <c r="DC120" s="515"/>
      <c r="DD120" s="515"/>
      <c r="DE120" s="515"/>
      <c r="DF120" s="515"/>
      <c r="DG120" s="515"/>
      <c r="DH120" s="515"/>
      <c r="DI120" s="515"/>
      <c r="DJ120" s="515"/>
      <c r="DK120" s="515"/>
      <c r="DL120" s="515"/>
      <c r="DM120" s="515"/>
      <c r="DN120" s="515"/>
      <c r="DO120" s="515"/>
      <c r="DP120" s="515"/>
      <c r="DQ120" s="515"/>
      <c r="DR120" s="515"/>
      <c r="DS120" s="515"/>
      <c r="DT120" s="515"/>
      <c r="DU120" s="515"/>
      <c r="DV120" s="515"/>
      <c r="DW120" s="515"/>
      <c r="DX120" s="515"/>
      <c r="DY120" s="515"/>
      <c r="DZ120" s="515"/>
      <c r="EA120" s="515"/>
      <c r="EB120" s="515"/>
      <c r="EC120" s="515"/>
      <c r="ED120" s="515"/>
      <c r="EE120" s="515"/>
      <c r="EF120" s="515"/>
      <c r="EG120" s="515"/>
      <c r="EH120" s="515"/>
      <c r="EI120" s="515"/>
      <c r="EJ120" s="515"/>
      <c r="EK120" s="515"/>
      <c r="EL120" s="515"/>
      <c r="EM120" s="515"/>
      <c r="EN120" s="515"/>
      <c r="EO120" s="515"/>
      <c r="EP120" s="515"/>
      <c r="EQ120" s="515"/>
      <c r="ER120" s="515"/>
      <c r="ES120" s="515"/>
      <c r="ET120" s="515"/>
      <c r="EU120" s="515"/>
      <c r="EV120" s="515"/>
      <c r="EW120" s="515"/>
      <c r="EX120" s="515"/>
      <c r="EY120" s="515"/>
      <c r="EZ120" s="515"/>
      <c r="FA120" s="515"/>
      <c r="FB120" s="515"/>
      <c r="FC120" s="515"/>
      <c r="FD120" s="515"/>
      <c r="FE120" s="515"/>
      <c r="FF120" s="515"/>
      <c r="FG120" s="515"/>
      <c r="FH120" s="515"/>
      <c r="FI120" s="515"/>
      <c r="FJ120" s="515"/>
      <c r="FK120" s="515"/>
      <c r="FL120" s="515"/>
      <c r="FM120" s="515"/>
      <c r="FN120" s="515"/>
      <c r="FO120" s="515"/>
      <c r="FP120" s="515"/>
      <c r="FQ120" s="515"/>
      <c r="FR120" s="515"/>
      <c r="FS120" s="515"/>
      <c r="FT120" s="515"/>
      <c r="FU120" s="515"/>
      <c r="FV120" s="515"/>
      <c r="FW120" s="515"/>
      <c r="FX120" s="515"/>
      <c r="FY120" s="515"/>
      <c r="FZ120" s="515"/>
      <c r="GA120" s="515"/>
      <c r="GB120" s="515"/>
      <c r="GC120" s="515"/>
    </row>
    <row r="121" spans="1:185" s="549" customFormat="1" ht="10.9" customHeight="1">
      <c r="A121" s="515"/>
      <c r="B121" s="515"/>
      <c r="C121" s="515"/>
      <c r="D121" s="515"/>
      <c r="E121" s="700"/>
      <c r="F121" s="701"/>
      <c r="G121" s="515"/>
      <c r="H121" s="515"/>
      <c r="I121" s="514"/>
      <c r="J121" s="515"/>
      <c r="K121" s="515"/>
      <c r="L121" s="515"/>
      <c r="M121" s="515"/>
      <c r="N121" s="515"/>
      <c r="O121" s="515"/>
      <c r="P121" s="515"/>
      <c r="Q121" s="515"/>
      <c r="R121" s="515"/>
      <c r="S121" s="515"/>
      <c r="T121" s="515"/>
      <c r="U121" s="515"/>
      <c r="V121" s="515"/>
      <c r="W121" s="515"/>
      <c r="X121" s="515"/>
      <c r="Y121" s="515"/>
      <c r="Z121" s="515"/>
      <c r="AA121" s="515"/>
      <c r="AB121" s="515"/>
      <c r="AC121" s="515"/>
      <c r="AD121" s="515"/>
      <c r="AE121" s="515"/>
      <c r="AF121" s="515"/>
      <c r="AG121" s="515"/>
      <c r="AH121" s="515"/>
      <c r="AI121" s="515"/>
      <c r="AJ121" s="515"/>
      <c r="AK121" s="515"/>
      <c r="AL121" s="515"/>
      <c r="AM121" s="515"/>
      <c r="AN121" s="515"/>
      <c r="AO121" s="515"/>
      <c r="AP121" s="515"/>
      <c r="AQ121" s="515"/>
      <c r="AR121" s="515"/>
      <c r="AS121" s="515"/>
      <c r="AT121" s="515"/>
      <c r="AU121" s="515"/>
      <c r="AV121" s="515"/>
      <c r="AW121" s="515"/>
      <c r="AX121" s="515"/>
      <c r="AY121" s="515"/>
      <c r="AZ121" s="515"/>
      <c r="BA121" s="515"/>
      <c r="BB121" s="515"/>
      <c r="BC121" s="515"/>
      <c r="BD121" s="515"/>
      <c r="BE121" s="515"/>
      <c r="BF121" s="515"/>
      <c r="BG121" s="515"/>
      <c r="BH121" s="515"/>
      <c r="BI121" s="515"/>
      <c r="BJ121" s="515"/>
      <c r="BK121" s="515"/>
      <c r="BL121" s="515"/>
      <c r="BM121" s="515"/>
      <c r="BN121" s="515"/>
      <c r="BO121" s="515"/>
      <c r="BP121" s="515"/>
      <c r="BQ121" s="515"/>
      <c r="BR121" s="515"/>
      <c r="BS121" s="515"/>
      <c r="BT121" s="515"/>
      <c r="BU121" s="515"/>
      <c r="BV121" s="515"/>
      <c r="BW121" s="515"/>
      <c r="BX121" s="515"/>
      <c r="BY121" s="515"/>
      <c r="BZ121" s="515"/>
      <c r="CA121" s="515"/>
      <c r="CB121" s="515"/>
      <c r="CC121" s="515"/>
      <c r="CD121" s="515"/>
      <c r="CE121" s="515"/>
      <c r="CF121" s="515"/>
      <c r="CG121" s="515"/>
      <c r="CH121" s="515"/>
      <c r="CI121" s="515"/>
      <c r="CJ121" s="515"/>
      <c r="CK121" s="515"/>
      <c r="CL121" s="515"/>
      <c r="CM121" s="515"/>
      <c r="CN121" s="515"/>
      <c r="CO121" s="515"/>
      <c r="CP121" s="515"/>
      <c r="CQ121" s="515"/>
      <c r="CR121" s="515"/>
      <c r="CS121" s="515"/>
      <c r="CT121" s="515"/>
      <c r="CU121" s="515"/>
      <c r="CV121" s="515"/>
      <c r="CW121" s="515"/>
      <c r="CX121" s="515"/>
      <c r="CY121" s="515"/>
      <c r="CZ121" s="515"/>
      <c r="DA121" s="515"/>
      <c r="DB121" s="515"/>
      <c r="DC121" s="515"/>
      <c r="DD121" s="515"/>
      <c r="DE121" s="515"/>
      <c r="DF121" s="515"/>
      <c r="DG121" s="515"/>
      <c r="DH121" s="515"/>
      <c r="DI121" s="515"/>
      <c r="DJ121" s="515"/>
      <c r="DK121" s="515"/>
      <c r="DL121" s="515"/>
      <c r="DM121" s="515"/>
      <c r="DN121" s="515"/>
      <c r="DO121" s="515"/>
      <c r="DP121" s="515"/>
      <c r="DQ121" s="515"/>
      <c r="DR121" s="515"/>
      <c r="DS121" s="515"/>
      <c r="DT121" s="515"/>
      <c r="DU121" s="515"/>
      <c r="DV121" s="515"/>
      <c r="DW121" s="515"/>
      <c r="DX121" s="515"/>
      <c r="DY121" s="515"/>
      <c r="DZ121" s="515"/>
      <c r="EA121" s="515"/>
      <c r="EB121" s="515"/>
      <c r="EC121" s="515"/>
      <c r="ED121" s="515"/>
      <c r="EE121" s="515"/>
      <c r="EF121" s="515"/>
      <c r="EG121" s="515"/>
      <c r="EH121" s="515"/>
      <c r="EI121" s="515"/>
      <c r="EJ121" s="515"/>
      <c r="EK121" s="515"/>
      <c r="EL121" s="515"/>
      <c r="EM121" s="515"/>
      <c r="EN121" s="515"/>
      <c r="EO121" s="515"/>
      <c r="EP121" s="515"/>
      <c r="EQ121" s="515"/>
      <c r="ER121" s="515"/>
      <c r="ES121" s="515"/>
      <c r="ET121" s="515"/>
      <c r="EU121" s="515"/>
      <c r="EV121" s="515"/>
      <c r="EW121" s="515"/>
      <c r="EX121" s="515"/>
      <c r="EY121" s="515"/>
      <c r="EZ121" s="515"/>
      <c r="FA121" s="515"/>
      <c r="FB121" s="515"/>
      <c r="FC121" s="515"/>
      <c r="FD121" s="515"/>
      <c r="FE121" s="515"/>
      <c r="FF121" s="515"/>
      <c r="FG121" s="515"/>
      <c r="FH121" s="515"/>
      <c r="FI121" s="515"/>
      <c r="FJ121" s="515"/>
      <c r="FK121" s="515"/>
      <c r="FL121" s="515"/>
      <c r="FM121" s="515"/>
      <c r="FN121" s="515"/>
      <c r="FO121" s="515"/>
      <c r="FP121" s="515"/>
      <c r="FQ121" s="515"/>
      <c r="FR121" s="515"/>
      <c r="FS121" s="515"/>
      <c r="FT121" s="515"/>
      <c r="FU121" s="515"/>
      <c r="FV121" s="515"/>
      <c r="FW121" s="515"/>
      <c r="FX121" s="515"/>
      <c r="FY121" s="515"/>
      <c r="FZ121" s="515"/>
      <c r="GA121" s="515"/>
      <c r="GB121" s="515"/>
      <c r="GC121" s="515"/>
    </row>
    <row r="122" spans="1:185" s="549" customFormat="1" ht="10.9" customHeight="1">
      <c r="A122" s="515"/>
      <c r="B122" s="515"/>
      <c r="C122" s="515"/>
      <c r="D122" s="515"/>
      <c r="E122" s="700"/>
      <c r="F122" s="701"/>
      <c r="G122" s="515"/>
      <c r="H122" s="515"/>
      <c r="I122" s="514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5"/>
      <c r="AB122" s="515"/>
      <c r="AC122" s="515"/>
      <c r="AD122" s="515"/>
      <c r="AE122" s="515"/>
      <c r="AF122" s="515"/>
      <c r="AG122" s="515"/>
      <c r="AH122" s="515"/>
      <c r="AI122" s="515"/>
      <c r="AJ122" s="515"/>
      <c r="AK122" s="515"/>
      <c r="AL122" s="515"/>
      <c r="AM122" s="515"/>
      <c r="AN122" s="515"/>
      <c r="AO122" s="515"/>
      <c r="AP122" s="515"/>
      <c r="AQ122" s="515"/>
      <c r="AR122" s="515"/>
      <c r="AS122" s="515"/>
      <c r="AT122" s="515"/>
      <c r="AU122" s="515"/>
      <c r="AV122" s="515"/>
      <c r="AW122" s="515"/>
      <c r="AX122" s="515"/>
      <c r="AY122" s="515"/>
      <c r="AZ122" s="515"/>
      <c r="BA122" s="515"/>
      <c r="BB122" s="515"/>
      <c r="BC122" s="515"/>
      <c r="BD122" s="515"/>
      <c r="BE122" s="515"/>
      <c r="BF122" s="515"/>
      <c r="BG122" s="515"/>
      <c r="BH122" s="515"/>
      <c r="BI122" s="515"/>
      <c r="BJ122" s="515"/>
      <c r="BK122" s="515"/>
      <c r="BL122" s="515"/>
      <c r="BM122" s="515"/>
      <c r="BN122" s="515"/>
      <c r="BO122" s="515"/>
      <c r="BP122" s="515"/>
      <c r="BQ122" s="515"/>
      <c r="BR122" s="515"/>
      <c r="BS122" s="515"/>
      <c r="BT122" s="515"/>
      <c r="BU122" s="515"/>
      <c r="BV122" s="515"/>
      <c r="BW122" s="515"/>
      <c r="BX122" s="515"/>
      <c r="BY122" s="515"/>
      <c r="BZ122" s="515"/>
      <c r="CA122" s="515"/>
      <c r="CB122" s="515"/>
      <c r="CC122" s="515"/>
      <c r="CD122" s="515"/>
      <c r="CE122" s="515"/>
      <c r="CF122" s="515"/>
      <c r="CG122" s="515"/>
      <c r="CH122" s="515"/>
      <c r="CI122" s="515"/>
      <c r="CJ122" s="515"/>
      <c r="CK122" s="515"/>
      <c r="CL122" s="515"/>
      <c r="CM122" s="515"/>
      <c r="CN122" s="515"/>
      <c r="CO122" s="515"/>
      <c r="CP122" s="515"/>
      <c r="CQ122" s="515"/>
      <c r="CR122" s="515"/>
      <c r="CS122" s="515"/>
      <c r="CT122" s="515"/>
      <c r="CU122" s="515"/>
      <c r="CV122" s="515"/>
      <c r="CW122" s="515"/>
      <c r="CX122" s="515"/>
      <c r="CY122" s="515"/>
      <c r="CZ122" s="515"/>
      <c r="DA122" s="515"/>
      <c r="DB122" s="515"/>
      <c r="DC122" s="515"/>
      <c r="DD122" s="515"/>
      <c r="DE122" s="515"/>
      <c r="DF122" s="515"/>
      <c r="DG122" s="515"/>
      <c r="DH122" s="515"/>
      <c r="DI122" s="515"/>
      <c r="DJ122" s="515"/>
      <c r="DK122" s="515"/>
      <c r="DL122" s="515"/>
      <c r="DM122" s="515"/>
      <c r="DN122" s="515"/>
      <c r="DO122" s="515"/>
      <c r="DP122" s="515"/>
      <c r="DQ122" s="515"/>
      <c r="DR122" s="515"/>
      <c r="DS122" s="515"/>
      <c r="DT122" s="515"/>
      <c r="DU122" s="515"/>
      <c r="DV122" s="515"/>
      <c r="DW122" s="515"/>
      <c r="DX122" s="515"/>
      <c r="DY122" s="515"/>
      <c r="DZ122" s="515"/>
      <c r="EA122" s="515"/>
      <c r="EB122" s="515"/>
      <c r="EC122" s="515"/>
      <c r="ED122" s="515"/>
      <c r="EE122" s="515"/>
      <c r="EF122" s="515"/>
      <c r="EG122" s="515"/>
      <c r="EH122" s="515"/>
      <c r="EI122" s="515"/>
      <c r="EJ122" s="515"/>
      <c r="EK122" s="515"/>
      <c r="EL122" s="515"/>
      <c r="EM122" s="515"/>
      <c r="EN122" s="515"/>
      <c r="EO122" s="515"/>
      <c r="EP122" s="515"/>
      <c r="EQ122" s="515"/>
      <c r="ER122" s="515"/>
      <c r="ES122" s="515"/>
      <c r="ET122" s="515"/>
      <c r="EU122" s="515"/>
      <c r="EV122" s="515"/>
      <c r="EW122" s="515"/>
      <c r="EX122" s="515"/>
      <c r="EY122" s="515"/>
      <c r="EZ122" s="515"/>
      <c r="FA122" s="515"/>
      <c r="FB122" s="515"/>
      <c r="FC122" s="515"/>
      <c r="FD122" s="515"/>
      <c r="FE122" s="515"/>
      <c r="FF122" s="515"/>
      <c r="FG122" s="515"/>
      <c r="FH122" s="515"/>
      <c r="FI122" s="515"/>
      <c r="FJ122" s="515"/>
      <c r="FK122" s="515"/>
      <c r="FL122" s="515"/>
      <c r="FM122" s="515"/>
      <c r="FN122" s="515"/>
      <c r="FO122" s="515"/>
      <c r="FP122" s="515"/>
      <c r="FQ122" s="515"/>
      <c r="FR122" s="515"/>
      <c r="FS122" s="515"/>
      <c r="FT122" s="515"/>
      <c r="FU122" s="515"/>
      <c r="FV122" s="515"/>
      <c r="FW122" s="515"/>
      <c r="FX122" s="515"/>
      <c r="FY122" s="515"/>
      <c r="FZ122" s="515"/>
      <c r="GA122" s="515"/>
      <c r="GB122" s="515"/>
      <c r="GC122" s="515"/>
    </row>
    <row r="123" spans="1:185" s="549" customFormat="1" ht="10.9" customHeight="1">
      <c r="A123" s="515"/>
      <c r="B123" s="515"/>
      <c r="C123" s="515"/>
      <c r="D123" s="515"/>
      <c r="E123" s="700"/>
      <c r="F123" s="701"/>
      <c r="G123" s="515"/>
      <c r="H123" s="515"/>
      <c r="I123" s="514"/>
      <c r="J123" s="515"/>
      <c r="K123" s="515"/>
      <c r="L123" s="515"/>
      <c r="M123" s="515"/>
      <c r="N123" s="515"/>
      <c r="O123" s="515"/>
      <c r="P123" s="515"/>
      <c r="Q123" s="515"/>
      <c r="R123" s="515"/>
      <c r="S123" s="515"/>
      <c r="T123" s="515"/>
      <c r="U123" s="515"/>
      <c r="V123" s="515"/>
      <c r="W123" s="515"/>
      <c r="X123" s="515"/>
      <c r="Y123" s="515"/>
      <c r="Z123" s="515"/>
      <c r="AA123" s="515"/>
      <c r="AB123" s="515"/>
      <c r="AC123" s="515"/>
      <c r="AD123" s="515"/>
      <c r="AE123" s="515"/>
      <c r="AF123" s="515"/>
      <c r="AG123" s="515"/>
      <c r="AH123" s="515"/>
      <c r="AI123" s="515"/>
      <c r="AJ123" s="515"/>
      <c r="AK123" s="515"/>
      <c r="AL123" s="515"/>
      <c r="AM123" s="515"/>
      <c r="AN123" s="515"/>
      <c r="AO123" s="515"/>
      <c r="AP123" s="515"/>
      <c r="AQ123" s="515"/>
      <c r="AR123" s="515"/>
      <c r="AS123" s="515"/>
      <c r="AT123" s="515"/>
      <c r="AU123" s="515"/>
      <c r="AV123" s="515"/>
      <c r="AW123" s="515"/>
      <c r="AX123" s="515"/>
      <c r="AY123" s="515"/>
      <c r="AZ123" s="515"/>
      <c r="BA123" s="515"/>
      <c r="BB123" s="515"/>
      <c r="BC123" s="515"/>
      <c r="BD123" s="515"/>
      <c r="BE123" s="515"/>
      <c r="BF123" s="515"/>
      <c r="BG123" s="515"/>
      <c r="BH123" s="515"/>
      <c r="BI123" s="515"/>
      <c r="BJ123" s="515"/>
      <c r="BK123" s="515"/>
      <c r="BL123" s="515"/>
      <c r="BM123" s="515"/>
      <c r="BN123" s="515"/>
      <c r="BO123" s="515"/>
      <c r="BP123" s="515"/>
      <c r="BQ123" s="515"/>
      <c r="BR123" s="515"/>
      <c r="BS123" s="515"/>
      <c r="BT123" s="515"/>
      <c r="BU123" s="515"/>
      <c r="BV123" s="515"/>
      <c r="BW123" s="515"/>
      <c r="BX123" s="515"/>
      <c r="BY123" s="515"/>
      <c r="BZ123" s="515"/>
      <c r="CA123" s="515"/>
      <c r="CB123" s="515"/>
      <c r="CC123" s="515"/>
      <c r="CD123" s="515"/>
      <c r="CE123" s="515"/>
      <c r="CF123" s="515"/>
      <c r="CG123" s="515"/>
      <c r="CH123" s="515"/>
      <c r="CI123" s="515"/>
      <c r="CJ123" s="515"/>
      <c r="CK123" s="515"/>
      <c r="CL123" s="515"/>
      <c r="CM123" s="515"/>
      <c r="CN123" s="515"/>
      <c r="CO123" s="515"/>
      <c r="CP123" s="515"/>
      <c r="CQ123" s="515"/>
      <c r="CR123" s="515"/>
      <c r="CS123" s="515"/>
      <c r="CT123" s="515"/>
      <c r="CU123" s="515"/>
      <c r="CV123" s="515"/>
      <c r="CW123" s="515"/>
      <c r="CX123" s="515"/>
      <c r="CY123" s="515"/>
      <c r="CZ123" s="515"/>
      <c r="DA123" s="515"/>
      <c r="DB123" s="515"/>
      <c r="DC123" s="515"/>
      <c r="DD123" s="515"/>
      <c r="DE123" s="515"/>
      <c r="DF123" s="515"/>
      <c r="DG123" s="515"/>
      <c r="DH123" s="515"/>
      <c r="DI123" s="515"/>
      <c r="DJ123" s="515"/>
      <c r="DK123" s="515"/>
      <c r="DL123" s="515"/>
      <c r="DM123" s="515"/>
      <c r="DN123" s="515"/>
      <c r="DO123" s="515"/>
      <c r="DP123" s="515"/>
      <c r="DQ123" s="515"/>
      <c r="DR123" s="515"/>
      <c r="DS123" s="515"/>
      <c r="DT123" s="515"/>
      <c r="DU123" s="515"/>
      <c r="DV123" s="515"/>
      <c r="DW123" s="515"/>
      <c r="DX123" s="515"/>
      <c r="DY123" s="515"/>
      <c r="DZ123" s="515"/>
      <c r="EA123" s="515"/>
      <c r="EB123" s="515"/>
      <c r="EC123" s="515"/>
      <c r="ED123" s="515"/>
      <c r="EE123" s="515"/>
      <c r="EF123" s="515"/>
      <c r="EG123" s="515"/>
      <c r="EH123" s="515"/>
      <c r="EI123" s="515"/>
      <c r="EJ123" s="515"/>
      <c r="EK123" s="515"/>
      <c r="EL123" s="515"/>
      <c r="EM123" s="515"/>
      <c r="EN123" s="515"/>
      <c r="EO123" s="515"/>
      <c r="EP123" s="515"/>
      <c r="EQ123" s="515"/>
      <c r="ER123" s="515"/>
      <c r="ES123" s="515"/>
      <c r="ET123" s="515"/>
      <c r="EU123" s="515"/>
      <c r="EV123" s="515"/>
      <c r="EW123" s="515"/>
      <c r="EX123" s="515"/>
      <c r="EY123" s="515"/>
      <c r="EZ123" s="515"/>
      <c r="FA123" s="515"/>
      <c r="FB123" s="515"/>
      <c r="FC123" s="515"/>
      <c r="FD123" s="515"/>
      <c r="FE123" s="515"/>
      <c r="FF123" s="515"/>
      <c r="FG123" s="515"/>
      <c r="FH123" s="515"/>
      <c r="FI123" s="515"/>
      <c r="FJ123" s="515"/>
      <c r="FK123" s="515"/>
      <c r="FL123" s="515"/>
      <c r="FM123" s="515"/>
      <c r="FN123" s="515"/>
      <c r="FO123" s="515"/>
      <c r="FP123" s="515"/>
      <c r="FQ123" s="515"/>
      <c r="FR123" s="515"/>
      <c r="FS123" s="515"/>
      <c r="FT123" s="515"/>
      <c r="FU123" s="515"/>
      <c r="FV123" s="515"/>
      <c r="FW123" s="515"/>
      <c r="FX123" s="515"/>
      <c r="FY123" s="515"/>
      <c r="FZ123" s="515"/>
      <c r="GA123" s="515"/>
      <c r="GB123" s="515"/>
      <c r="GC123" s="515"/>
    </row>
    <row r="124" spans="1:185" s="549" customFormat="1" ht="10.9" customHeight="1">
      <c r="A124" s="515"/>
      <c r="B124" s="515"/>
      <c r="C124" s="515"/>
      <c r="D124" s="515"/>
      <c r="E124" s="700"/>
      <c r="F124" s="701"/>
      <c r="G124" s="515"/>
      <c r="H124" s="515"/>
      <c r="I124" s="514"/>
      <c r="J124" s="515"/>
      <c r="K124" s="515"/>
      <c r="L124" s="515"/>
      <c r="M124" s="515"/>
      <c r="N124" s="515"/>
      <c r="O124" s="515"/>
      <c r="P124" s="515"/>
      <c r="Q124" s="515"/>
      <c r="R124" s="515"/>
      <c r="S124" s="515"/>
      <c r="T124" s="515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5"/>
      <c r="AH124" s="515"/>
      <c r="AI124" s="515"/>
      <c r="AJ124" s="515"/>
      <c r="AK124" s="515"/>
      <c r="AL124" s="515"/>
      <c r="AM124" s="515"/>
      <c r="AN124" s="515"/>
      <c r="AO124" s="515"/>
      <c r="AP124" s="515"/>
      <c r="AQ124" s="515"/>
      <c r="AR124" s="515"/>
      <c r="AS124" s="515"/>
      <c r="AT124" s="515"/>
      <c r="AU124" s="515"/>
      <c r="AV124" s="515"/>
      <c r="AW124" s="515"/>
      <c r="AX124" s="515"/>
      <c r="AY124" s="515"/>
      <c r="AZ124" s="515"/>
      <c r="BA124" s="515"/>
      <c r="BB124" s="515"/>
      <c r="BC124" s="515"/>
      <c r="BD124" s="515"/>
      <c r="BE124" s="515"/>
      <c r="BF124" s="515"/>
      <c r="BG124" s="515"/>
      <c r="BH124" s="515"/>
      <c r="BI124" s="515"/>
      <c r="BJ124" s="515"/>
      <c r="BK124" s="515"/>
      <c r="BL124" s="515"/>
      <c r="BM124" s="515"/>
      <c r="BN124" s="515"/>
      <c r="BO124" s="515"/>
      <c r="BP124" s="515"/>
      <c r="BQ124" s="515"/>
      <c r="BR124" s="515"/>
      <c r="BS124" s="515"/>
      <c r="BT124" s="515"/>
      <c r="BU124" s="515"/>
      <c r="BV124" s="515"/>
      <c r="BW124" s="515"/>
      <c r="BX124" s="515"/>
      <c r="BY124" s="515"/>
      <c r="BZ124" s="515"/>
      <c r="CA124" s="515"/>
      <c r="CB124" s="515"/>
      <c r="CC124" s="515"/>
      <c r="CD124" s="515"/>
      <c r="CE124" s="515"/>
      <c r="CF124" s="515"/>
      <c r="CG124" s="515"/>
      <c r="CH124" s="515"/>
      <c r="CI124" s="515"/>
      <c r="CJ124" s="515"/>
      <c r="CK124" s="515"/>
      <c r="CL124" s="515"/>
      <c r="CM124" s="515"/>
      <c r="CN124" s="515"/>
      <c r="CO124" s="515"/>
      <c r="CP124" s="515"/>
      <c r="CQ124" s="515"/>
      <c r="CR124" s="515"/>
      <c r="CS124" s="515"/>
      <c r="CT124" s="515"/>
      <c r="CU124" s="515"/>
      <c r="CV124" s="515"/>
      <c r="CW124" s="515"/>
      <c r="CX124" s="515"/>
      <c r="CY124" s="515"/>
      <c r="CZ124" s="515"/>
      <c r="DA124" s="515"/>
      <c r="DB124" s="515"/>
      <c r="DC124" s="515"/>
      <c r="DD124" s="515"/>
      <c r="DE124" s="515"/>
      <c r="DF124" s="515"/>
      <c r="DG124" s="515"/>
      <c r="DH124" s="515"/>
      <c r="DI124" s="515"/>
      <c r="DJ124" s="515"/>
      <c r="DK124" s="515"/>
      <c r="DL124" s="515"/>
      <c r="DM124" s="515"/>
      <c r="DN124" s="515"/>
      <c r="DO124" s="515"/>
      <c r="DP124" s="515"/>
      <c r="DQ124" s="515"/>
      <c r="DR124" s="515"/>
      <c r="DS124" s="515"/>
      <c r="DT124" s="515"/>
      <c r="DU124" s="515"/>
      <c r="DV124" s="515"/>
      <c r="DW124" s="515"/>
      <c r="DX124" s="515"/>
      <c r="DY124" s="515"/>
      <c r="DZ124" s="515"/>
      <c r="EA124" s="515"/>
      <c r="EB124" s="515"/>
      <c r="EC124" s="515"/>
      <c r="ED124" s="515"/>
      <c r="EE124" s="515"/>
      <c r="EF124" s="515"/>
      <c r="EG124" s="515"/>
      <c r="EH124" s="515"/>
      <c r="EI124" s="515"/>
      <c r="EJ124" s="515"/>
      <c r="EK124" s="515"/>
      <c r="EL124" s="515"/>
      <c r="EM124" s="515"/>
      <c r="EN124" s="515"/>
      <c r="EO124" s="515"/>
      <c r="EP124" s="515"/>
      <c r="EQ124" s="515"/>
      <c r="ER124" s="515"/>
      <c r="ES124" s="515"/>
      <c r="ET124" s="515"/>
      <c r="EU124" s="515"/>
      <c r="EV124" s="515"/>
      <c r="EW124" s="515"/>
      <c r="EX124" s="515"/>
      <c r="EY124" s="515"/>
      <c r="EZ124" s="515"/>
      <c r="FA124" s="515"/>
      <c r="FB124" s="515"/>
      <c r="FC124" s="515"/>
      <c r="FD124" s="515"/>
      <c r="FE124" s="515"/>
      <c r="FF124" s="515"/>
      <c r="FG124" s="515"/>
      <c r="FH124" s="515"/>
      <c r="FI124" s="515"/>
      <c r="FJ124" s="515"/>
      <c r="FK124" s="515"/>
      <c r="FL124" s="515"/>
      <c r="FM124" s="515"/>
      <c r="FN124" s="515"/>
      <c r="FO124" s="515"/>
      <c r="FP124" s="515"/>
      <c r="FQ124" s="515"/>
      <c r="FR124" s="515"/>
      <c r="FS124" s="515"/>
      <c r="FT124" s="515"/>
      <c r="FU124" s="515"/>
      <c r="FV124" s="515"/>
      <c r="FW124" s="515"/>
      <c r="FX124" s="515"/>
      <c r="FY124" s="515"/>
      <c r="FZ124" s="515"/>
      <c r="GA124" s="515"/>
      <c r="GB124" s="515"/>
      <c r="GC124" s="515"/>
    </row>
    <row r="125" spans="1:185" s="549" customFormat="1" ht="10.9" customHeight="1">
      <c r="A125" s="515"/>
      <c r="B125" s="515"/>
      <c r="C125" s="515"/>
      <c r="D125" s="515"/>
      <c r="E125" s="700"/>
      <c r="F125" s="701"/>
      <c r="G125" s="515"/>
      <c r="H125" s="515"/>
      <c r="I125" s="514"/>
      <c r="J125" s="515"/>
      <c r="K125" s="515"/>
      <c r="L125" s="515"/>
      <c r="M125" s="515"/>
      <c r="N125" s="515"/>
      <c r="O125" s="515"/>
      <c r="P125" s="515"/>
      <c r="Q125" s="515"/>
      <c r="R125" s="515"/>
      <c r="S125" s="515"/>
      <c r="T125" s="515"/>
      <c r="U125" s="515"/>
      <c r="V125" s="515"/>
      <c r="W125" s="515"/>
      <c r="X125" s="515"/>
      <c r="Y125" s="515"/>
      <c r="Z125" s="515"/>
      <c r="AA125" s="515"/>
      <c r="AB125" s="515"/>
      <c r="AC125" s="515"/>
      <c r="AD125" s="515"/>
      <c r="AE125" s="515"/>
      <c r="AF125" s="515"/>
      <c r="AG125" s="515"/>
      <c r="AH125" s="515"/>
      <c r="AI125" s="515"/>
      <c r="AJ125" s="515"/>
      <c r="AK125" s="515"/>
      <c r="AL125" s="515"/>
      <c r="AM125" s="515"/>
      <c r="AN125" s="515"/>
      <c r="AO125" s="515"/>
      <c r="AP125" s="515"/>
      <c r="AQ125" s="515"/>
      <c r="AR125" s="515"/>
      <c r="AS125" s="515"/>
      <c r="AT125" s="515"/>
      <c r="AU125" s="515"/>
      <c r="AV125" s="515"/>
      <c r="AW125" s="515"/>
      <c r="AX125" s="515"/>
      <c r="AY125" s="515"/>
      <c r="AZ125" s="515"/>
      <c r="BA125" s="515"/>
      <c r="BB125" s="515"/>
      <c r="BC125" s="515"/>
      <c r="BD125" s="515"/>
      <c r="BE125" s="515"/>
      <c r="BF125" s="515"/>
      <c r="BG125" s="515"/>
      <c r="BH125" s="515"/>
      <c r="BI125" s="515"/>
      <c r="BJ125" s="515"/>
      <c r="BK125" s="515"/>
      <c r="BL125" s="515"/>
      <c r="BM125" s="515"/>
      <c r="BN125" s="515"/>
      <c r="BO125" s="515"/>
      <c r="BP125" s="515"/>
      <c r="BQ125" s="515"/>
      <c r="BR125" s="515"/>
      <c r="BS125" s="515"/>
      <c r="BT125" s="515"/>
      <c r="BU125" s="515"/>
      <c r="BV125" s="515"/>
      <c r="BW125" s="515"/>
      <c r="BX125" s="515"/>
      <c r="BY125" s="515"/>
      <c r="BZ125" s="515"/>
      <c r="CA125" s="515"/>
      <c r="CB125" s="515"/>
      <c r="CC125" s="515"/>
      <c r="CD125" s="515"/>
      <c r="CE125" s="515"/>
      <c r="CF125" s="515"/>
      <c r="CG125" s="515"/>
      <c r="CH125" s="515"/>
      <c r="CI125" s="515"/>
      <c r="CJ125" s="515"/>
      <c r="CK125" s="515"/>
      <c r="CL125" s="515"/>
      <c r="CM125" s="515"/>
      <c r="CN125" s="515"/>
      <c r="CO125" s="515"/>
      <c r="CP125" s="515"/>
      <c r="CQ125" s="515"/>
      <c r="CR125" s="515"/>
      <c r="CS125" s="515"/>
      <c r="CT125" s="515"/>
      <c r="CU125" s="515"/>
      <c r="CV125" s="515"/>
      <c r="CW125" s="515"/>
      <c r="CX125" s="515"/>
      <c r="CY125" s="515"/>
      <c r="CZ125" s="515"/>
      <c r="DA125" s="515"/>
      <c r="DB125" s="515"/>
      <c r="DC125" s="515"/>
      <c r="DD125" s="515"/>
      <c r="DE125" s="515"/>
      <c r="DF125" s="515"/>
      <c r="DG125" s="515"/>
      <c r="DH125" s="515"/>
      <c r="DI125" s="515"/>
      <c r="DJ125" s="515"/>
      <c r="DK125" s="515"/>
      <c r="DL125" s="515"/>
      <c r="DM125" s="515"/>
      <c r="DN125" s="515"/>
      <c r="DO125" s="515"/>
      <c r="DP125" s="515"/>
      <c r="DQ125" s="515"/>
      <c r="DR125" s="515"/>
      <c r="DS125" s="515"/>
      <c r="DT125" s="515"/>
      <c r="DU125" s="515"/>
      <c r="DV125" s="515"/>
      <c r="DW125" s="515"/>
      <c r="DX125" s="515"/>
      <c r="DY125" s="515"/>
      <c r="DZ125" s="515"/>
      <c r="EA125" s="515"/>
      <c r="EB125" s="515"/>
      <c r="EC125" s="515"/>
      <c r="ED125" s="515"/>
      <c r="EE125" s="515"/>
      <c r="EF125" s="515"/>
      <c r="EG125" s="515"/>
      <c r="EH125" s="515"/>
      <c r="EI125" s="515"/>
      <c r="EJ125" s="515"/>
      <c r="EK125" s="515"/>
      <c r="EL125" s="515"/>
      <c r="EM125" s="515"/>
      <c r="EN125" s="515"/>
      <c r="EO125" s="515"/>
      <c r="EP125" s="515"/>
      <c r="EQ125" s="515"/>
      <c r="ER125" s="515"/>
      <c r="ES125" s="515"/>
      <c r="ET125" s="515"/>
      <c r="EU125" s="515"/>
      <c r="EV125" s="515"/>
      <c r="EW125" s="515"/>
      <c r="EX125" s="515"/>
      <c r="EY125" s="515"/>
      <c r="EZ125" s="515"/>
      <c r="FA125" s="515"/>
      <c r="FB125" s="515"/>
      <c r="FC125" s="515"/>
      <c r="FD125" s="515"/>
      <c r="FE125" s="515"/>
      <c r="FF125" s="515"/>
      <c r="FG125" s="515"/>
      <c r="FH125" s="515"/>
      <c r="FI125" s="515"/>
      <c r="FJ125" s="515"/>
      <c r="FK125" s="515"/>
      <c r="FL125" s="515"/>
      <c r="FM125" s="515"/>
      <c r="FN125" s="515"/>
      <c r="FO125" s="515"/>
      <c r="FP125" s="515"/>
      <c r="FQ125" s="515"/>
      <c r="FR125" s="515"/>
      <c r="FS125" s="515"/>
      <c r="FT125" s="515"/>
      <c r="FU125" s="515"/>
      <c r="FV125" s="515"/>
      <c r="FW125" s="515"/>
      <c r="FX125" s="515"/>
      <c r="FY125" s="515"/>
      <c r="FZ125" s="515"/>
      <c r="GA125" s="515"/>
      <c r="GB125" s="515"/>
      <c r="GC125" s="515"/>
    </row>
    <row r="126" spans="1:185" s="549" customFormat="1" ht="10.9" customHeight="1">
      <c r="A126" s="515"/>
      <c r="B126" s="515"/>
      <c r="C126" s="515"/>
      <c r="D126" s="515"/>
      <c r="E126" s="700"/>
      <c r="F126" s="701"/>
      <c r="G126" s="515"/>
      <c r="H126" s="515"/>
      <c r="I126" s="514"/>
      <c r="J126" s="515"/>
      <c r="K126" s="515"/>
      <c r="L126" s="515"/>
      <c r="M126" s="515"/>
      <c r="N126" s="515"/>
      <c r="O126" s="515"/>
      <c r="P126" s="515"/>
      <c r="Q126" s="515"/>
      <c r="R126" s="515"/>
      <c r="S126" s="515"/>
      <c r="T126" s="515"/>
      <c r="U126" s="515"/>
      <c r="V126" s="515"/>
      <c r="W126" s="515"/>
      <c r="X126" s="515"/>
      <c r="Y126" s="515"/>
      <c r="Z126" s="515"/>
      <c r="AA126" s="515"/>
      <c r="AB126" s="515"/>
      <c r="AC126" s="515"/>
      <c r="AD126" s="515"/>
      <c r="AE126" s="515"/>
      <c r="AF126" s="515"/>
      <c r="AG126" s="515"/>
      <c r="AH126" s="515"/>
      <c r="AI126" s="515"/>
      <c r="AJ126" s="515"/>
      <c r="AK126" s="515"/>
      <c r="AL126" s="515"/>
      <c r="AM126" s="515"/>
      <c r="AN126" s="515"/>
      <c r="AO126" s="515"/>
      <c r="AP126" s="515"/>
      <c r="AQ126" s="515"/>
      <c r="AR126" s="515"/>
      <c r="AS126" s="515"/>
      <c r="AT126" s="515"/>
      <c r="AU126" s="515"/>
      <c r="AV126" s="515"/>
      <c r="AW126" s="515"/>
      <c r="AX126" s="515"/>
      <c r="AY126" s="515"/>
      <c r="AZ126" s="515"/>
      <c r="BA126" s="515"/>
      <c r="BB126" s="515"/>
      <c r="BC126" s="515"/>
      <c r="BD126" s="515"/>
      <c r="BE126" s="515"/>
      <c r="BF126" s="515"/>
      <c r="BG126" s="515"/>
      <c r="BH126" s="515"/>
      <c r="BI126" s="515"/>
      <c r="BJ126" s="515"/>
      <c r="BK126" s="515"/>
      <c r="BL126" s="515"/>
      <c r="BM126" s="515"/>
      <c r="BN126" s="515"/>
      <c r="BO126" s="515"/>
      <c r="BP126" s="515"/>
      <c r="BQ126" s="515"/>
      <c r="BR126" s="515"/>
      <c r="BS126" s="515"/>
      <c r="BT126" s="515"/>
      <c r="BU126" s="515"/>
      <c r="BV126" s="515"/>
      <c r="BW126" s="515"/>
      <c r="BX126" s="515"/>
      <c r="BY126" s="515"/>
      <c r="BZ126" s="515"/>
      <c r="CA126" s="515"/>
      <c r="CB126" s="515"/>
      <c r="CC126" s="515"/>
      <c r="CD126" s="515"/>
      <c r="CE126" s="515"/>
      <c r="CF126" s="515"/>
      <c r="CG126" s="515"/>
      <c r="CH126" s="515"/>
      <c r="CI126" s="515"/>
      <c r="CJ126" s="515"/>
      <c r="CK126" s="515"/>
      <c r="CL126" s="515"/>
      <c r="CM126" s="515"/>
      <c r="CN126" s="515"/>
      <c r="CO126" s="515"/>
      <c r="CP126" s="515"/>
      <c r="CQ126" s="515"/>
      <c r="CR126" s="515"/>
      <c r="CS126" s="515"/>
      <c r="CT126" s="515"/>
      <c r="CU126" s="515"/>
      <c r="CV126" s="515"/>
      <c r="CW126" s="515"/>
      <c r="CX126" s="515"/>
      <c r="CY126" s="515"/>
      <c r="CZ126" s="515"/>
      <c r="DA126" s="515"/>
      <c r="DB126" s="515"/>
      <c r="DC126" s="515"/>
      <c r="DD126" s="515"/>
      <c r="DE126" s="515"/>
      <c r="DF126" s="515"/>
      <c r="DG126" s="515"/>
      <c r="DH126" s="515"/>
      <c r="DI126" s="515"/>
      <c r="DJ126" s="515"/>
      <c r="DK126" s="515"/>
      <c r="DL126" s="515"/>
      <c r="DM126" s="515"/>
      <c r="DN126" s="515"/>
      <c r="DO126" s="515"/>
      <c r="DP126" s="515"/>
      <c r="DQ126" s="515"/>
      <c r="DR126" s="515"/>
      <c r="DS126" s="515"/>
      <c r="DT126" s="515"/>
      <c r="DU126" s="515"/>
      <c r="DV126" s="515"/>
      <c r="DW126" s="515"/>
      <c r="DX126" s="515"/>
      <c r="DY126" s="515"/>
      <c r="DZ126" s="515"/>
      <c r="EA126" s="515"/>
      <c r="EB126" s="515"/>
      <c r="EC126" s="515"/>
      <c r="ED126" s="515"/>
      <c r="EE126" s="515"/>
      <c r="EF126" s="515"/>
      <c r="EG126" s="515"/>
      <c r="EH126" s="515"/>
      <c r="EI126" s="515"/>
      <c r="EJ126" s="515"/>
      <c r="EK126" s="515"/>
      <c r="EL126" s="515"/>
      <c r="EM126" s="515"/>
      <c r="EN126" s="515"/>
      <c r="EO126" s="515"/>
      <c r="EP126" s="515"/>
      <c r="EQ126" s="515"/>
      <c r="ER126" s="515"/>
      <c r="ES126" s="515"/>
      <c r="ET126" s="515"/>
      <c r="EU126" s="515"/>
      <c r="EV126" s="515"/>
      <c r="EW126" s="515"/>
      <c r="EX126" s="515"/>
      <c r="EY126" s="515"/>
      <c r="EZ126" s="515"/>
      <c r="FA126" s="515"/>
      <c r="FB126" s="515"/>
      <c r="FC126" s="515"/>
      <c r="FD126" s="515"/>
      <c r="FE126" s="515"/>
      <c r="FF126" s="515"/>
      <c r="FG126" s="515"/>
      <c r="FH126" s="515"/>
      <c r="FI126" s="515"/>
      <c r="FJ126" s="515"/>
      <c r="FK126" s="515"/>
      <c r="FL126" s="515"/>
      <c r="FM126" s="515"/>
      <c r="FN126" s="515"/>
      <c r="FO126" s="515"/>
      <c r="FP126" s="515"/>
      <c r="FQ126" s="515"/>
      <c r="FR126" s="515"/>
      <c r="FS126" s="515"/>
      <c r="FT126" s="515"/>
      <c r="FU126" s="515"/>
      <c r="FV126" s="515"/>
      <c r="FW126" s="515"/>
      <c r="FX126" s="515"/>
      <c r="FY126" s="515"/>
      <c r="FZ126" s="515"/>
      <c r="GA126" s="515"/>
      <c r="GB126" s="515"/>
      <c r="GC126" s="515"/>
    </row>
    <row r="127" spans="1:185" s="549" customFormat="1" ht="10.9" customHeight="1">
      <c r="A127" s="515"/>
      <c r="B127" s="515"/>
      <c r="C127" s="515"/>
      <c r="D127" s="515"/>
      <c r="E127" s="700"/>
      <c r="F127" s="701"/>
      <c r="G127" s="515"/>
      <c r="H127" s="515"/>
      <c r="I127" s="514"/>
      <c r="J127" s="515"/>
      <c r="K127" s="515"/>
      <c r="L127" s="515"/>
      <c r="M127" s="515"/>
      <c r="N127" s="515"/>
      <c r="O127" s="515"/>
      <c r="P127" s="515"/>
      <c r="Q127" s="515"/>
      <c r="R127" s="515"/>
      <c r="S127" s="515"/>
      <c r="T127" s="515"/>
      <c r="U127" s="515"/>
      <c r="V127" s="515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5"/>
      <c r="AH127" s="515"/>
      <c r="AI127" s="515"/>
      <c r="AJ127" s="515"/>
      <c r="AK127" s="515"/>
      <c r="AL127" s="515"/>
      <c r="AM127" s="515"/>
      <c r="AN127" s="515"/>
      <c r="AO127" s="515"/>
      <c r="AP127" s="515"/>
      <c r="AQ127" s="515"/>
      <c r="AR127" s="515"/>
      <c r="AS127" s="515"/>
      <c r="AT127" s="515"/>
      <c r="AU127" s="515"/>
      <c r="AV127" s="515"/>
      <c r="AW127" s="515"/>
      <c r="AX127" s="515"/>
      <c r="AY127" s="515"/>
      <c r="AZ127" s="515"/>
      <c r="BA127" s="515"/>
      <c r="BB127" s="515"/>
      <c r="BC127" s="515"/>
      <c r="BD127" s="515"/>
      <c r="BE127" s="515"/>
      <c r="BF127" s="515"/>
      <c r="BG127" s="515"/>
      <c r="BH127" s="515"/>
      <c r="BI127" s="515"/>
      <c r="BJ127" s="515"/>
      <c r="BK127" s="515"/>
      <c r="BL127" s="515"/>
      <c r="BM127" s="515"/>
      <c r="BN127" s="515"/>
      <c r="BO127" s="515"/>
      <c r="BP127" s="515"/>
      <c r="BQ127" s="515"/>
      <c r="BR127" s="515"/>
      <c r="BS127" s="515"/>
      <c r="BT127" s="515"/>
      <c r="BU127" s="515"/>
      <c r="BV127" s="515"/>
      <c r="BW127" s="515"/>
      <c r="BX127" s="515"/>
      <c r="BY127" s="515"/>
      <c r="BZ127" s="515"/>
      <c r="CA127" s="515"/>
      <c r="CB127" s="515"/>
      <c r="CC127" s="515"/>
      <c r="CD127" s="515"/>
      <c r="CE127" s="515"/>
      <c r="CF127" s="515"/>
      <c r="CG127" s="515"/>
      <c r="CH127" s="515"/>
      <c r="CI127" s="515"/>
      <c r="CJ127" s="515"/>
      <c r="CK127" s="515"/>
      <c r="CL127" s="515"/>
      <c r="CM127" s="515"/>
      <c r="CN127" s="515"/>
      <c r="CO127" s="515"/>
      <c r="CP127" s="515"/>
      <c r="CQ127" s="515"/>
      <c r="CR127" s="515"/>
      <c r="CS127" s="515"/>
      <c r="CT127" s="515"/>
      <c r="CU127" s="515"/>
      <c r="CV127" s="515"/>
      <c r="CW127" s="515"/>
      <c r="CX127" s="515"/>
      <c r="CY127" s="515"/>
      <c r="CZ127" s="515"/>
      <c r="DA127" s="515"/>
      <c r="DB127" s="515"/>
      <c r="DC127" s="515"/>
      <c r="DD127" s="515"/>
      <c r="DE127" s="515"/>
      <c r="DF127" s="515"/>
      <c r="DG127" s="515"/>
      <c r="DH127" s="515"/>
      <c r="DI127" s="515"/>
      <c r="DJ127" s="515"/>
      <c r="DK127" s="515"/>
      <c r="DL127" s="515"/>
      <c r="DM127" s="515"/>
      <c r="DN127" s="515"/>
      <c r="DO127" s="515"/>
      <c r="DP127" s="515"/>
      <c r="DQ127" s="515"/>
      <c r="DR127" s="515"/>
      <c r="DS127" s="515"/>
      <c r="DT127" s="515"/>
      <c r="DU127" s="515"/>
      <c r="DV127" s="515"/>
      <c r="DW127" s="515"/>
      <c r="DX127" s="515"/>
      <c r="DY127" s="515"/>
      <c r="DZ127" s="515"/>
      <c r="EA127" s="515"/>
      <c r="EB127" s="515"/>
      <c r="EC127" s="515"/>
      <c r="ED127" s="515"/>
      <c r="EE127" s="515"/>
      <c r="EF127" s="515"/>
      <c r="EG127" s="515"/>
      <c r="EH127" s="515"/>
      <c r="EI127" s="515"/>
      <c r="EJ127" s="515"/>
      <c r="EK127" s="515"/>
      <c r="EL127" s="515"/>
      <c r="EM127" s="515"/>
      <c r="EN127" s="515"/>
      <c r="EO127" s="515"/>
      <c r="EP127" s="515"/>
      <c r="EQ127" s="515"/>
      <c r="ER127" s="515"/>
      <c r="ES127" s="515"/>
      <c r="ET127" s="515"/>
      <c r="EU127" s="515"/>
      <c r="EV127" s="515"/>
      <c r="EW127" s="515"/>
      <c r="EX127" s="515"/>
      <c r="EY127" s="515"/>
      <c r="EZ127" s="515"/>
      <c r="FA127" s="515"/>
      <c r="FB127" s="515"/>
      <c r="FC127" s="515"/>
      <c r="FD127" s="515"/>
      <c r="FE127" s="515"/>
      <c r="FF127" s="515"/>
      <c r="FG127" s="515"/>
      <c r="FH127" s="515"/>
      <c r="FI127" s="515"/>
      <c r="FJ127" s="515"/>
      <c r="FK127" s="515"/>
      <c r="FL127" s="515"/>
      <c r="FM127" s="515"/>
      <c r="FN127" s="515"/>
      <c r="FO127" s="515"/>
      <c r="FP127" s="515"/>
      <c r="FQ127" s="515"/>
      <c r="FR127" s="515"/>
      <c r="FS127" s="515"/>
      <c r="FT127" s="515"/>
      <c r="FU127" s="515"/>
      <c r="FV127" s="515"/>
      <c r="FW127" s="515"/>
      <c r="FX127" s="515"/>
      <c r="FY127" s="515"/>
      <c r="FZ127" s="515"/>
      <c r="GA127" s="515"/>
      <c r="GB127" s="515"/>
      <c r="GC127" s="515"/>
    </row>
    <row r="128" spans="1:185" s="549" customFormat="1" ht="10.9" customHeight="1">
      <c r="A128" s="515"/>
      <c r="B128" s="515"/>
      <c r="C128" s="515"/>
      <c r="D128" s="515"/>
      <c r="E128" s="700"/>
      <c r="F128" s="701"/>
      <c r="G128" s="515"/>
      <c r="H128" s="515"/>
      <c r="I128" s="514"/>
      <c r="J128" s="515"/>
      <c r="K128" s="515"/>
      <c r="L128" s="515"/>
      <c r="M128" s="515"/>
      <c r="N128" s="515"/>
      <c r="O128" s="515"/>
      <c r="P128" s="515"/>
      <c r="Q128" s="515"/>
      <c r="R128" s="515"/>
      <c r="S128" s="515"/>
      <c r="T128" s="515"/>
      <c r="U128" s="515"/>
      <c r="V128" s="515"/>
      <c r="W128" s="515"/>
      <c r="X128" s="515"/>
      <c r="Y128" s="515"/>
      <c r="Z128" s="515"/>
      <c r="AA128" s="515"/>
      <c r="AB128" s="515"/>
      <c r="AC128" s="515"/>
      <c r="AD128" s="515"/>
      <c r="AE128" s="515"/>
      <c r="AF128" s="515"/>
      <c r="AG128" s="515"/>
      <c r="AH128" s="515"/>
      <c r="AI128" s="515"/>
      <c r="AJ128" s="515"/>
      <c r="AK128" s="515"/>
      <c r="AL128" s="515"/>
      <c r="AM128" s="515"/>
      <c r="AN128" s="515"/>
      <c r="AO128" s="515"/>
      <c r="AP128" s="515"/>
      <c r="AQ128" s="515"/>
      <c r="AR128" s="515"/>
      <c r="AS128" s="515"/>
      <c r="AT128" s="515"/>
      <c r="AU128" s="515"/>
      <c r="AV128" s="515"/>
      <c r="AW128" s="515"/>
      <c r="AX128" s="515"/>
      <c r="AY128" s="515"/>
      <c r="AZ128" s="515"/>
      <c r="BA128" s="515"/>
      <c r="BB128" s="515"/>
      <c r="BC128" s="515"/>
      <c r="BD128" s="515"/>
      <c r="BE128" s="515"/>
      <c r="BF128" s="515"/>
      <c r="BG128" s="515"/>
      <c r="BH128" s="515"/>
      <c r="BI128" s="515"/>
      <c r="BJ128" s="515"/>
      <c r="BK128" s="515"/>
      <c r="BL128" s="515"/>
      <c r="BM128" s="515"/>
      <c r="BN128" s="515"/>
      <c r="BO128" s="515"/>
      <c r="BP128" s="515"/>
      <c r="BQ128" s="515"/>
      <c r="BR128" s="515"/>
      <c r="BS128" s="515"/>
      <c r="BT128" s="515"/>
      <c r="BU128" s="515"/>
      <c r="BV128" s="515"/>
      <c r="BW128" s="515"/>
      <c r="BX128" s="515"/>
      <c r="BY128" s="515"/>
      <c r="BZ128" s="515"/>
      <c r="CA128" s="515"/>
      <c r="CB128" s="515"/>
      <c r="CC128" s="515"/>
      <c r="CD128" s="515"/>
      <c r="CE128" s="515"/>
      <c r="CF128" s="515"/>
      <c r="CG128" s="515"/>
      <c r="CH128" s="515"/>
      <c r="CI128" s="515"/>
      <c r="CJ128" s="515"/>
      <c r="CK128" s="515"/>
      <c r="CL128" s="515"/>
      <c r="CM128" s="515"/>
      <c r="CN128" s="515"/>
      <c r="CO128" s="515"/>
      <c r="CP128" s="515"/>
      <c r="CQ128" s="515"/>
      <c r="CR128" s="515"/>
      <c r="CS128" s="515"/>
      <c r="CT128" s="515"/>
      <c r="CU128" s="515"/>
      <c r="CV128" s="515"/>
      <c r="CW128" s="515"/>
      <c r="CX128" s="515"/>
      <c r="CY128" s="515"/>
      <c r="CZ128" s="515"/>
      <c r="DA128" s="515"/>
      <c r="DB128" s="515"/>
      <c r="DC128" s="515"/>
      <c r="DD128" s="515"/>
      <c r="DE128" s="515"/>
      <c r="DF128" s="515"/>
      <c r="DG128" s="515"/>
      <c r="DH128" s="515"/>
      <c r="DI128" s="515"/>
      <c r="DJ128" s="515"/>
      <c r="DK128" s="515"/>
      <c r="DL128" s="515"/>
      <c r="DM128" s="515"/>
      <c r="DN128" s="515"/>
      <c r="DO128" s="515"/>
      <c r="DP128" s="515"/>
      <c r="DQ128" s="515"/>
      <c r="DR128" s="515"/>
      <c r="DS128" s="515"/>
      <c r="DT128" s="515"/>
      <c r="DU128" s="515"/>
      <c r="DV128" s="515"/>
      <c r="DW128" s="515"/>
      <c r="DX128" s="515"/>
      <c r="DY128" s="515"/>
      <c r="DZ128" s="515"/>
      <c r="EA128" s="515"/>
      <c r="EB128" s="515"/>
      <c r="EC128" s="515"/>
      <c r="ED128" s="515"/>
      <c r="EE128" s="515"/>
      <c r="EF128" s="515"/>
      <c r="EG128" s="515"/>
      <c r="EH128" s="515"/>
      <c r="EI128" s="515"/>
      <c r="EJ128" s="515"/>
      <c r="EK128" s="515"/>
      <c r="EL128" s="515"/>
      <c r="EM128" s="515"/>
      <c r="EN128" s="515"/>
      <c r="EO128" s="515"/>
      <c r="EP128" s="515"/>
      <c r="EQ128" s="515"/>
      <c r="ER128" s="515"/>
      <c r="ES128" s="515"/>
      <c r="ET128" s="515"/>
      <c r="EU128" s="515"/>
      <c r="EV128" s="515"/>
      <c r="EW128" s="515"/>
      <c r="EX128" s="515"/>
      <c r="EY128" s="515"/>
      <c r="EZ128" s="515"/>
      <c r="FA128" s="515"/>
      <c r="FB128" s="515"/>
      <c r="FC128" s="515"/>
      <c r="FD128" s="515"/>
      <c r="FE128" s="515"/>
      <c r="FF128" s="515"/>
      <c r="FG128" s="515"/>
      <c r="FH128" s="515"/>
      <c r="FI128" s="515"/>
      <c r="FJ128" s="515"/>
      <c r="FK128" s="515"/>
      <c r="FL128" s="515"/>
      <c r="FM128" s="515"/>
      <c r="FN128" s="515"/>
      <c r="FO128" s="515"/>
      <c r="FP128" s="515"/>
      <c r="FQ128" s="515"/>
      <c r="FR128" s="515"/>
      <c r="FS128" s="515"/>
      <c r="FT128" s="515"/>
      <c r="FU128" s="515"/>
      <c r="FV128" s="515"/>
      <c r="FW128" s="515"/>
      <c r="FX128" s="515"/>
      <c r="FY128" s="515"/>
      <c r="FZ128" s="515"/>
      <c r="GA128" s="515"/>
      <c r="GB128" s="515"/>
      <c r="GC128" s="515"/>
    </row>
    <row r="129" spans="1:185" s="549" customFormat="1" ht="10.9" customHeight="1">
      <c r="A129" s="515"/>
      <c r="B129" s="515"/>
      <c r="C129" s="515"/>
      <c r="D129" s="515"/>
      <c r="E129" s="700"/>
      <c r="F129" s="701"/>
      <c r="G129" s="515"/>
      <c r="H129" s="515"/>
      <c r="I129" s="514"/>
      <c r="J129" s="515"/>
      <c r="K129" s="515"/>
      <c r="L129" s="515"/>
      <c r="M129" s="515"/>
      <c r="N129" s="515"/>
      <c r="O129" s="515"/>
      <c r="P129" s="515"/>
      <c r="Q129" s="515"/>
      <c r="R129" s="515"/>
      <c r="S129" s="515"/>
      <c r="T129" s="515"/>
      <c r="U129" s="515"/>
      <c r="V129" s="515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5"/>
      <c r="AI129" s="515"/>
      <c r="AJ129" s="515"/>
      <c r="AK129" s="515"/>
      <c r="AL129" s="515"/>
      <c r="AM129" s="515"/>
      <c r="AN129" s="515"/>
      <c r="AO129" s="515"/>
      <c r="AP129" s="515"/>
      <c r="AQ129" s="515"/>
      <c r="AR129" s="515"/>
      <c r="AS129" s="515"/>
      <c r="AT129" s="515"/>
      <c r="AU129" s="515"/>
      <c r="AV129" s="515"/>
      <c r="AW129" s="515"/>
      <c r="AX129" s="515"/>
      <c r="AY129" s="515"/>
      <c r="AZ129" s="515"/>
      <c r="BA129" s="515"/>
      <c r="BB129" s="515"/>
      <c r="BC129" s="515"/>
      <c r="BD129" s="515"/>
      <c r="BE129" s="515"/>
      <c r="BF129" s="515"/>
      <c r="BG129" s="515"/>
      <c r="BH129" s="515"/>
      <c r="BI129" s="515"/>
      <c r="BJ129" s="515"/>
      <c r="BK129" s="515"/>
      <c r="BL129" s="515"/>
      <c r="BM129" s="515"/>
      <c r="BN129" s="515"/>
      <c r="BO129" s="515"/>
      <c r="BP129" s="515"/>
      <c r="BQ129" s="515"/>
      <c r="BR129" s="515"/>
      <c r="BS129" s="515"/>
      <c r="BT129" s="515"/>
      <c r="BU129" s="515"/>
      <c r="BV129" s="515"/>
      <c r="BW129" s="515"/>
      <c r="BX129" s="515"/>
      <c r="BY129" s="515"/>
      <c r="BZ129" s="515"/>
      <c r="CA129" s="515"/>
      <c r="CB129" s="515"/>
      <c r="CC129" s="515"/>
      <c r="CD129" s="515"/>
      <c r="CE129" s="515"/>
      <c r="CF129" s="515"/>
      <c r="CG129" s="515"/>
      <c r="CH129" s="515"/>
      <c r="CI129" s="515"/>
      <c r="CJ129" s="515"/>
      <c r="CK129" s="515"/>
      <c r="CL129" s="515"/>
      <c r="CM129" s="515"/>
      <c r="CN129" s="515"/>
      <c r="CO129" s="515"/>
      <c r="CP129" s="515"/>
      <c r="CQ129" s="515"/>
      <c r="CR129" s="515"/>
      <c r="CS129" s="515"/>
      <c r="CT129" s="515"/>
      <c r="CU129" s="515"/>
      <c r="CV129" s="515"/>
      <c r="CW129" s="515"/>
      <c r="CX129" s="515"/>
      <c r="CY129" s="515"/>
      <c r="CZ129" s="515"/>
      <c r="DA129" s="515"/>
      <c r="DB129" s="515"/>
      <c r="DC129" s="515"/>
      <c r="DD129" s="515"/>
      <c r="DE129" s="515"/>
      <c r="DF129" s="515"/>
      <c r="DG129" s="515"/>
      <c r="DH129" s="515"/>
      <c r="DI129" s="515"/>
      <c r="DJ129" s="515"/>
      <c r="DK129" s="515"/>
      <c r="DL129" s="515"/>
      <c r="DM129" s="515"/>
      <c r="DN129" s="515"/>
      <c r="DO129" s="515"/>
      <c r="DP129" s="515"/>
      <c r="DQ129" s="515"/>
      <c r="DR129" s="515"/>
      <c r="DS129" s="515"/>
      <c r="DT129" s="515"/>
      <c r="DU129" s="515"/>
      <c r="DV129" s="515"/>
      <c r="DW129" s="515"/>
      <c r="DX129" s="515"/>
      <c r="DY129" s="515"/>
      <c r="DZ129" s="515"/>
      <c r="EA129" s="515"/>
      <c r="EB129" s="515"/>
      <c r="EC129" s="515"/>
      <c r="ED129" s="515"/>
      <c r="EE129" s="515"/>
      <c r="EF129" s="515"/>
      <c r="EG129" s="515"/>
      <c r="EH129" s="515"/>
      <c r="EI129" s="515"/>
      <c r="EJ129" s="515"/>
      <c r="EK129" s="515"/>
      <c r="EL129" s="515"/>
      <c r="EM129" s="515"/>
      <c r="EN129" s="515"/>
      <c r="EO129" s="515"/>
      <c r="EP129" s="515"/>
      <c r="EQ129" s="515"/>
      <c r="ER129" s="515"/>
      <c r="ES129" s="515"/>
      <c r="ET129" s="515"/>
      <c r="EU129" s="515"/>
      <c r="EV129" s="515"/>
      <c r="EW129" s="515"/>
      <c r="EX129" s="515"/>
      <c r="EY129" s="515"/>
      <c r="EZ129" s="515"/>
      <c r="FA129" s="515"/>
      <c r="FB129" s="515"/>
      <c r="FC129" s="515"/>
      <c r="FD129" s="515"/>
      <c r="FE129" s="515"/>
      <c r="FF129" s="515"/>
      <c r="FG129" s="515"/>
      <c r="FH129" s="515"/>
      <c r="FI129" s="515"/>
      <c r="FJ129" s="515"/>
      <c r="FK129" s="515"/>
      <c r="FL129" s="515"/>
      <c r="FM129" s="515"/>
      <c r="FN129" s="515"/>
      <c r="FO129" s="515"/>
      <c r="FP129" s="515"/>
      <c r="FQ129" s="515"/>
      <c r="FR129" s="515"/>
      <c r="FS129" s="515"/>
      <c r="FT129" s="515"/>
      <c r="FU129" s="515"/>
      <c r="FV129" s="515"/>
      <c r="FW129" s="515"/>
      <c r="FX129" s="515"/>
      <c r="FY129" s="515"/>
      <c r="FZ129" s="515"/>
      <c r="GA129" s="515"/>
      <c r="GB129" s="515"/>
      <c r="GC129" s="515"/>
    </row>
    <row r="130" spans="1:185" s="549" customFormat="1" ht="10.9" customHeight="1">
      <c r="A130" s="515"/>
      <c r="B130" s="515"/>
      <c r="C130" s="515"/>
      <c r="D130" s="515"/>
      <c r="E130" s="700"/>
      <c r="F130" s="701"/>
      <c r="G130" s="515"/>
      <c r="H130" s="515"/>
      <c r="I130" s="514"/>
      <c r="J130" s="515"/>
      <c r="K130" s="515"/>
      <c r="L130" s="515"/>
      <c r="M130" s="515"/>
      <c r="N130" s="515"/>
      <c r="O130" s="515"/>
      <c r="P130" s="515"/>
      <c r="Q130" s="515"/>
      <c r="R130" s="515"/>
      <c r="S130" s="515"/>
      <c r="T130" s="515"/>
      <c r="U130" s="515"/>
      <c r="V130" s="515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5"/>
      <c r="AH130" s="515"/>
      <c r="AI130" s="515"/>
      <c r="AJ130" s="515"/>
      <c r="AK130" s="515"/>
      <c r="AL130" s="515"/>
      <c r="AM130" s="515"/>
      <c r="AN130" s="515"/>
      <c r="AO130" s="515"/>
      <c r="AP130" s="515"/>
      <c r="AQ130" s="515"/>
      <c r="AR130" s="515"/>
      <c r="AS130" s="515"/>
      <c r="AT130" s="515"/>
      <c r="AU130" s="515"/>
      <c r="AV130" s="515"/>
      <c r="AW130" s="515"/>
      <c r="AX130" s="515"/>
      <c r="AY130" s="515"/>
      <c r="AZ130" s="515"/>
      <c r="BA130" s="515"/>
      <c r="BB130" s="515"/>
      <c r="BC130" s="515"/>
      <c r="BD130" s="515"/>
      <c r="BE130" s="515"/>
      <c r="BF130" s="515"/>
      <c r="BG130" s="515"/>
      <c r="BH130" s="515"/>
      <c r="BI130" s="515"/>
      <c r="BJ130" s="515"/>
      <c r="BK130" s="515"/>
      <c r="BL130" s="515"/>
      <c r="BM130" s="515"/>
      <c r="BN130" s="515"/>
      <c r="BO130" s="515"/>
      <c r="BP130" s="515"/>
      <c r="BQ130" s="515"/>
      <c r="BR130" s="515"/>
      <c r="BS130" s="515"/>
      <c r="BT130" s="515"/>
      <c r="BU130" s="515"/>
      <c r="BV130" s="515"/>
      <c r="BW130" s="515"/>
      <c r="BX130" s="515"/>
      <c r="BY130" s="515"/>
      <c r="BZ130" s="515"/>
      <c r="CA130" s="515"/>
      <c r="CB130" s="515"/>
      <c r="CC130" s="515"/>
      <c r="CD130" s="515"/>
      <c r="CE130" s="515"/>
      <c r="CF130" s="515"/>
      <c r="CG130" s="515"/>
      <c r="CH130" s="515"/>
      <c r="CI130" s="515"/>
      <c r="CJ130" s="515"/>
      <c r="CK130" s="515"/>
      <c r="CL130" s="515"/>
      <c r="CM130" s="515"/>
      <c r="CN130" s="515"/>
      <c r="CO130" s="515"/>
      <c r="CP130" s="515"/>
      <c r="CQ130" s="515"/>
      <c r="CR130" s="515"/>
      <c r="CS130" s="515"/>
      <c r="CT130" s="515"/>
      <c r="CU130" s="515"/>
      <c r="CV130" s="515"/>
      <c r="CW130" s="515"/>
      <c r="CX130" s="515"/>
      <c r="CY130" s="515"/>
      <c r="CZ130" s="515"/>
      <c r="DA130" s="515"/>
      <c r="DB130" s="515"/>
      <c r="DC130" s="515"/>
      <c r="DD130" s="515"/>
      <c r="DE130" s="515"/>
      <c r="DF130" s="515"/>
      <c r="DG130" s="515"/>
      <c r="DH130" s="515"/>
      <c r="DI130" s="515"/>
      <c r="DJ130" s="515"/>
      <c r="DK130" s="515"/>
      <c r="DL130" s="515"/>
      <c r="DM130" s="515"/>
      <c r="DN130" s="515"/>
      <c r="DO130" s="515"/>
      <c r="DP130" s="515"/>
      <c r="DQ130" s="515"/>
      <c r="DR130" s="515"/>
      <c r="DS130" s="515"/>
      <c r="DT130" s="515"/>
      <c r="DU130" s="515"/>
      <c r="DV130" s="515"/>
      <c r="DW130" s="515"/>
      <c r="DX130" s="515"/>
      <c r="DY130" s="515"/>
      <c r="DZ130" s="515"/>
      <c r="EA130" s="515"/>
      <c r="EB130" s="515"/>
      <c r="EC130" s="515"/>
      <c r="ED130" s="515"/>
      <c r="EE130" s="515"/>
      <c r="EF130" s="515"/>
      <c r="EG130" s="515"/>
      <c r="EH130" s="515"/>
      <c r="EI130" s="515"/>
      <c r="EJ130" s="515"/>
      <c r="EK130" s="515"/>
      <c r="EL130" s="515"/>
      <c r="EM130" s="515"/>
      <c r="EN130" s="515"/>
      <c r="EO130" s="515"/>
      <c r="EP130" s="515"/>
      <c r="EQ130" s="515"/>
      <c r="ER130" s="515"/>
      <c r="ES130" s="515"/>
      <c r="ET130" s="515"/>
      <c r="EU130" s="515"/>
      <c r="EV130" s="515"/>
      <c r="EW130" s="515"/>
      <c r="EX130" s="515"/>
      <c r="EY130" s="515"/>
      <c r="EZ130" s="515"/>
      <c r="FA130" s="515"/>
      <c r="FB130" s="515"/>
      <c r="FC130" s="515"/>
      <c r="FD130" s="515"/>
      <c r="FE130" s="515"/>
      <c r="FF130" s="515"/>
      <c r="FG130" s="515"/>
      <c r="FH130" s="515"/>
      <c r="FI130" s="515"/>
      <c r="FJ130" s="515"/>
      <c r="FK130" s="515"/>
      <c r="FL130" s="515"/>
      <c r="FM130" s="515"/>
      <c r="FN130" s="515"/>
      <c r="FO130" s="515"/>
      <c r="FP130" s="515"/>
      <c r="FQ130" s="515"/>
      <c r="FR130" s="515"/>
      <c r="FS130" s="515"/>
      <c r="FT130" s="515"/>
      <c r="FU130" s="515"/>
      <c r="FV130" s="515"/>
      <c r="FW130" s="515"/>
      <c r="FX130" s="515"/>
      <c r="FY130" s="515"/>
      <c r="FZ130" s="515"/>
      <c r="GA130" s="515"/>
      <c r="GB130" s="515"/>
      <c r="GC130" s="515"/>
    </row>
    <row r="131" spans="1:185" s="549" customFormat="1" ht="10.9" customHeight="1">
      <c r="A131" s="515"/>
      <c r="B131" s="515"/>
      <c r="C131" s="515"/>
      <c r="D131" s="515"/>
      <c r="E131" s="700"/>
      <c r="F131" s="701"/>
      <c r="G131" s="515"/>
      <c r="H131" s="515"/>
      <c r="I131" s="514"/>
      <c r="J131" s="515"/>
      <c r="K131" s="515"/>
      <c r="L131" s="515"/>
      <c r="M131" s="515"/>
      <c r="N131" s="515"/>
      <c r="O131" s="515"/>
      <c r="P131" s="515"/>
      <c r="Q131" s="515"/>
      <c r="R131" s="515"/>
      <c r="S131" s="515"/>
      <c r="T131" s="515"/>
      <c r="U131" s="515"/>
      <c r="V131" s="515"/>
      <c r="W131" s="515"/>
      <c r="X131" s="515"/>
      <c r="Y131" s="515"/>
      <c r="Z131" s="515"/>
      <c r="AA131" s="515"/>
      <c r="AB131" s="515"/>
      <c r="AC131" s="515"/>
      <c r="AD131" s="515"/>
      <c r="AE131" s="515"/>
      <c r="AF131" s="515"/>
      <c r="AG131" s="515"/>
      <c r="AH131" s="515"/>
      <c r="AI131" s="515"/>
      <c r="AJ131" s="515"/>
      <c r="AK131" s="515"/>
      <c r="AL131" s="515"/>
      <c r="AM131" s="515"/>
      <c r="AN131" s="515"/>
      <c r="AO131" s="515"/>
      <c r="AP131" s="515"/>
      <c r="AQ131" s="515"/>
      <c r="AR131" s="515"/>
      <c r="AS131" s="515"/>
      <c r="AT131" s="515"/>
      <c r="AU131" s="515"/>
      <c r="AV131" s="515"/>
      <c r="AW131" s="515"/>
      <c r="AX131" s="515"/>
      <c r="AY131" s="515"/>
      <c r="AZ131" s="515"/>
      <c r="BA131" s="515"/>
      <c r="BB131" s="515"/>
      <c r="BC131" s="515"/>
      <c r="BD131" s="515"/>
      <c r="BE131" s="515"/>
      <c r="BF131" s="515"/>
      <c r="BG131" s="515"/>
      <c r="BH131" s="515"/>
      <c r="BI131" s="515"/>
      <c r="BJ131" s="515"/>
      <c r="BK131" s="515"/>
      <c r="BL131" s="515"/>
      <c r="BM131" s="515"/>
      <c r="BN131" s="515"/>
      <c r="BO131" s="515"/>
      <c r="BP131" s="515"/>
      <c r="BQ131" s="515"/>
      <c r="BR131" s="515"/>
      <c r="BS131" s="515"/>
      <c r="BT131" s="515"/>
      <c r="BU131" s="515"/>
      <c r="BV131" s="515"/>
      <c r="BW131" s="515"/>
      <c r="BX131" s="515"/>
      <c r="BY131" s="515"/>
      <c r="BZ131" s="515"/>
      <c r="CA131" s="515"/>
      <c r="CB131" s="515"/>
      <c r="CC131" s="515"/>
      <c r="CD131" s="515"/>
      <c r="CE131" s="515"/>
      <c r="CF131" s="515"/>
      <c r="CG131" s="515"/>
      <c r="CH131" s="515"/>
      <c r="CI131" s="515"/>
      <c r="CJ131" s="515"/>
      <c r="CK131" s="515"/>
      <c r="CL131" s="515"/>
      <c r="CM131" s="515"/>
      <c r="CN131" s="515"/>
      <c r="CO131" s="515"/>
      <c r="CP131" s="515"/>
      <c r="CQ131" s="515"/>
      <c r="CR131" s="515"/>
      <c r="CS131" s="515"/>
      <c r="CT131" s="515"/>
      <c r="CU131" s="515"/>
      <c r="CV131" s="515"/>
      <c r="CW131" s="515"/>
      <c r="CX131" s="515"/>
      <c r="CY131" s="515"/>
      <c r="CZ131" s="515"/>
      <c r="DA131" s="515"/>
      <c r="DB131" s="515"/>
      <c r="DC131" s="515"/>
      <c r="DD131" s="515"/>
      <c r="DE131" s="515"/>
      <c r="DF131" s="515"/>
      <c r="DG131" s="515"/>
      <c r="DH131" s="515"/>
      <c r="DI131" s="515"/>
      <c r="DJ131" s="515"/>
      <c r="DK131" s="515"/>
      <c r="DL131" s="515"/>
      <c r="DM131" s="515"/>
      <c r="DN131" s="515"/>
      <c r="DO131" s="515"/>
      <c r="DP131" s="515"/>
      <c r="DQ131" s="515"/>
      <c r="DR131" s="515"/>
      <c r="DS131" s="515"/>
      <c r="DT131" s="515"/>
      <c r="DU131" s="515"/>
      <c r="DV131" s="515"/>
      <c r="DW131" s="515"/>
      <c r="DX131" s="515"/>
      <c r="DY131" s="515"/>
      <c r="DZ131" s="515"/>
      <c r="EA131" s="515"/>
      <c r="EB131" s="515"/>
      <c r="EC131" s="515"/>
      <c r="ED131" s="515"/>
      <c r="EE131" s="515"/>
      <c r="EF131" s="515"/>
      <c r="EG131" s="515"/>
      <c r="EH131" s="515"/>
      <c r="EI131" s="515"/>
      <c r="EJ131" s="515"/>
      <c r="EK131" s="515"/>
      <c r="EL131" s="515"/>
      <c r="EM131" s="515"/>
      <c r="EN131" s="515"/>
      <c r="EO131" s="515"/>
      <c r="EP131" s="515"/>
      <c r="EQ131" s="515"/>
      <c r="ER131" s="515"/>
      <c r="ES131" s="515"/>
      <c r="ET131" s="515"/>
      <c r="EU131" s="515"/>
      <c r="EV131" s="515"/>
      <c r="EW131" s="515"/>
      <c r="EX131" s="515"/>
      <c r="EY131" s="515"/>
      <c r="EZ131" s="515"/>
      <c r="FA131" s="515"/>
      <c r="FB131" s="515"/>
      <c r="FC131" s="515"/>
      <c r="FD131" s="515"/>
      <c r="FE131" s="515"/>
      <c r="FF131" s="515"/>
      <c r="FG131" s="515"/>
      <c r="FH131" s="515"/>
      <c r="FI131" s="515"/>
      <c r="FJ131" s="515"/>
      <c r="FK131" s="515"/>
      <c r="FL131" s="515"/>
      <c r="FM131" s="515"/>
      <c r="FN131" s="515"/>
      <c r="FO131" s="515"/>
      <c r="FP131" s="515"/>
      <c r="FQ131" s="515"/>
      <c r="FR131" s="515"/>
      <c r="FS131" s="515"/>
      <c r="FT131" s="515"/>
      <c r="FU131" s="515"/>
      <c r="FV131" s="515"/>
      <c r="FW131" s="515"/>
      <c r="FX131" s="515"/>
      <c r="FY131" s="515"/>
      <c r="FZ131" s="515"/>
      <c r="GA131" s="515"/>
      <c r="GB131" s="515"/>
      <c r="GC131" s="515"/>
    </row>
    <row r="132" spans="1:185" s="549" customFormat="1" ht="10.9" customHeight="1">
      <c r="A132" s="515"/>
      <c r="B132" s="515"/>
      <c r="C132" s="515"/>
      <c r="D132" s="515"/>
      <c r="E132" s="700"/>
      <c r="F132" s="701"/>
      <c r="G132" s="515"/>
      <c r="H132" s="515"/>
      <c r="I132" s="514"/>
      <c r="J132" s="515"/>
      <c r="K132" s="515"/>
      <c r="L132" s="515"/>
      <c r="M132" s="515"/>
      <c r="N132" s="515"/>
      <c r="O132" s="515"/>
      <c r="P132" s="515"/>
      <c r="Q132" s="515"/>
      <c r="R132" s="515"/>
      <c r="S132" s="515"/>
      <c r="T132" s="515"/>
      <c r="U132" s="515"/>
      <c r="V132" s="515"/>
      <c r="W132" s="515"/>
      <c r="X132" s="515"/>
      <c r="Y132" s="515"/>
      <c r="Z132" s="515"/>
      <c r="AA132" s="515"/>
      <c r="AB132" s="515"/>
      <c r="AC132" s="515"/>
      <c r="AD132" s="515"/>
      <c r="AE132" s="515"/>
      <c r="AF132" s="515"/>
      <c r="AG132" s="515"/>
      <c r="AH132" s="515"/>
      <c r="AI132" s="515"/>
      <c r="AJ132" s="515"/>
      <c r="AK132" s="515"/>
      <c r="AL132" s="515"/>
      <c r="AM132" s="515"/>
      <c r="AN132" s="515"/>
      <c r="AO132" s="515"/>
      <c r="AP132" s="515"/>
      <c r="AQ132" s="515"/>
      <c r="AR132" s="515"/>
      <c r="AS132" s="515"/>
      <c r="AT132" s="515"/>
      <c r="AU132" s="515"/>
      <c r="AV132" s="515"/>
      <c r="AW132" s="515"/>
      <c r="AX132" s="515"/>
      <c r="AY132" s="515"/>
      <c r="AZ132" s="515"/>
      <c r="BA132" s="515"/>
      <c r="BB132" s="515"/>
      <c r="BC132" s="515"/>
      <c r="BD132" s="515"/>
      <c r="BE132" s="515"/>
      <c r="BF132" s="515"/>
      <c r="BG132" s="515"/>
      <c r="BH132" s="515"/>
      <c r="BI132" s="515"/>
      <c r="BJ132" s="515"/>
      <c r="BK132" s="515"/>
      <c r="BL132" s="515"/>
      <c r="BM132" s="515"/>
      <c r="BN132" s="515"/>
      <c r="BO132" s="515"/>
      <c r="BP132" s="515"/>
      <c r="BQ132" s="515"/>
      <c r="BR132" s="515"/>
      <c r="BS132" s="515"/>
      <c r="BT132" s="515"/>
      <c r="BU132" s="515"/>
      <c r="BV132" s="515"/>
      <c r="BW132" s="515"/>
      <c r="BX132" s="515"/>
      <c r="BY132" s="515"/>
      <c r="BZ132" s="515"/>
      <c r="CA132" s="515"/>
      <c r="CB132" s="515"/>
      <c r="CC132" s="515"/>
      <c r="CD132" s="515"/>
      <c r="CE132" s="515"/>
      <c r="CF132" s="515"/>
      <c r="CG132" s="515"/>
      <c r="CH132" s="515"/>
      <c r="CI132" s="515"/>
      <c r="CJ132" s="515"/>
      <c r="CK132" s="515"/>
      <c r="CL132" s="515"/>
      <c r="CM132" s="515"/>
      <c r="CN132" s="515"/>
      <c r="CO132" s="515"/>
      <c r="CP132" s="515"/>
      <c r="CQ132" s="515"/>
      <c r="CR132" s="515"/>
      <c r="CS132" s="515"/>
      <c r="CT132" s="515"/>
      <c r="CU132" s="515"/>
      <c r="CV132" s="515"/>
      <c r="CW132" s="515"/>
      <c r="CX132" s="515"/>
      <c r="CY132" s="515"/>
      <c r="CZ132" s="515"/>
      <c r="DA132" s="515"/>
      <c r="DB132" s="515"/>
      <c r="DC132" s="515"/>
      <c r="DD132" s="515"/>
      <c r="DE132" s="515"/>
      <c r="DF132" s="515"/>
      <c r="DG132" s="515"/>
      <c r="DH132" s="515"/>
      <c r="DI132" s="515"/>
      <c r="DJ132" s="515"/>
      <c r="DK132" s="515"/>
      <c r="DL132" s="515"/>
      <c r="DM132" s="515"/>
      <c r="DN132" s="515"/>
      <c r="DO132" s="515"/>
      <c r="DP132" s="515"/>
      <c r="DQ132" s="515"/>
      <c r="DR132" s="515"/>
      <c r="DS132" s="515"/>
      <c r="DT132" s="515"/>
      <c r="DU132" s="515"/>
      <c r="DV132" s="515"/>
      <c r="DW132" s="515"/>
      <c r="DX132" s="515"/>
      <c r="DY132" s="515"/>
      <c r="DZ132" s="515"/>
      <c r="EA132" s="515"/>
      <c r="EB132" s="515"/>
      <c r="EC132" s="515"/>
      <c r="ED132" s="515"/>
      <c r="EE132" s="515"/>
      <c r="EF132" s="515"/>
      <c r="EG132" s="515"/>
      <c r="EH132" s="515"/>
      <c r="EI132" s="515"/>
      <c r="EJ132" s="515"/>
      <c r="EK132" s="515"/>
      <c r="EL132" s="515"/>
      <c r="EM132" s="515"/>
      <c r="EN132" s="515"/>
      <c r="EO132" s="515"/>
      <c r="EP132" s="515"/>
      <c r="EQ132" s="515"/>
      <c r="ER132" s="515"/>
      <c r="ES132" s="515"/>
      <c r="ET132" s="515"/>
      <c r="EU132" s="515"/>
      <c r="EV132" s="515"/>
      <c r="EW132" s="515"/>
      <c r="EX132" s="515"/>
      <c r="EY132" s="515"/>
      <c r="EZ132" s="515"/>
      <c r="FA132" s="515"/>
      <c r="FB132" s="515"/>
      <c r="FC132" s="515"/>
      <c r="FD132" s="515"/>
      <c r="FE132" s="515"/>
      <c r="FF132" s="515"/>
      <c r="FG132" s="515"/>
      <c r="FH132" s="515"/>
      <c r="FI132" s="515"/>
      <c r="FJ132" s="515"/>
      <c r="FK132" s="515"/>
      <c r="FL132" s="515"/>
      <c r="FM132" s="515"/>
      <c r="FN132" s="515"/>
      <c r="FO132" s="515"/>
      <c r="FP132" s="515"/>
      <c r="FQ132" s="515"/>
      <c r="FR132" s="515"/>
      <c r="FS132" s="515"/>
      <c r="FT132" s="515"/>
      <c r="FU132" s="515"/>
      <c r="FV132" s="515"/>
      <c r="FW132" s="515"/>
      <c r="FX132" s="515"/>
      <c r="FY132" s="515"/>
      <c r="FZ132" s="515"/>
      <c r="GA132" s="515"/>
      <c r="GB132" s="515"/>
      <c r="GC132" s="515"/>
    </row>
    <row r="133" spans="1:185" s="549" customFormat="1" ht="10.9" customHeight="1">
      <c r="A133" s="515"/>
      <c r="B133" s="515"/>
      <c r="C133" s="515"/>
      <c r="D133" s="515"/>
      <c r="E133" s="700"/>
      <c r="F133" s="701"/>
      <c r="G133" s="515"/>
      <c r="H133" s="515"/>
      <c r="I133" s="514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5"/>
      <c r="AH133" s="515"/>
      <c r="AI133" s="515"/>
      <c r="AJ133" s="515"/>
      <c r="AK133" s="515"/>
      <c r="AL133" s="515"/>
      <c r="AM133" s="515"/>
      <c r="AN133" s="515"/>
      <c r="AO133" s="515"/>
      <c r="AP133" s="515"/>
      <c r="AQ133" s="515"/>
      <c r="AR133" s="515"/>
      <c r="AS133" s="515"/>
      <c r="AT133" s="515"/>
      <c r="AU133" s="515"/>
      <c r="AV133" s="515"/>
      <c r="AW133" s="515"/>
      <c r="AX133" s="515"/>
      <c r="AY133" s="515"/>
      <c r="AZ133" s="515"/>
      <c r="BA133" s="515"/>
      <c r="BB133" s="515"/>
      <c r="BC133" s="515"/>
      <c r="BD133" s="515"/>
      <c r="BE133" s="515"/>
      <c r="BF133" s="515"/>
      <c r="BG133" s="515"/>
      <c r="BH133" s="515"/>
      <c r="BI133" s="515"/>
      <c r="BJ133" s="515"/>
      <c r="BK133" s="515"/>
      <c r="BL133" s="515"/>
      <c r="BM133" s="515"/>
      <c r="BN133" s="515"/>
      <c r="BO133" s="515"/>
      <c r="BP133" s="515"/>
      <c r="BQ133" s="515"/>
      <c r="BR133" s="515"/>
      <c r="BS133" s="515"/>
      <c r="BT133" s="515"/>
      <c r="BU133" s="515"/>
      <c r="BV133" s="515"/>
      <c r="BW133" s="515"/>
      <c r="BX133" s="515"/>
      <c r="BY133" s="515"/>
      <c r="BZ133" s="515"/>
      <c r="CA133" s="515"/>
      <c r="CB133" s="515"/>
      <c r="CC133" s="515"/>
      <c r="CD133" s="515"/>
      <c r="CE133" s="515"/>
      <c r="CF133" s="515"/>
      <c r="CG133" s="515"/>
      <c r="CH133" s="515"/>
      <c r="CI133" s="515"/>
      <c r="CJ133" s="515"/>
      <c r="CK133" s="515"/>
      <c r="CL133" s="515"/>
      <c r="CM133" s="515"/>
      <c r="CN133" s="515"/>
      <c r="CO133" s="515"/>
      <c r="CP133" s="515"/>
      <c r="CQ133" s="515"/>
      <c r="CR133" s="515"/>
      <c r="CS133" s="515"/>
      <c r="CT133" s="515"/>
      <c r="CU133" s="515"/>
      <c r="CV133" s="515"/>
      <c r="CW133" s="515"/>
      <c r="CX133" s="515"/>
      <c r="CY133" s="515"/>
      <c r="CZ133" s="515"/>
      <c r="DA133" s="515"/>
      <c r="DB133" s="515"/>
      <c r="DC133" s="515"/>
      <c r="DD133" s="515"/>
      <c r="DE133" s="515"/>
      <c r="DF133" s="515"/>
      <c r="DG133" s="515"/>
      <c r="DH133" s="515"/>
      <c r="DI133" s="515"/>
      <c r="DJ133" s="515"/>
      <c r="DK133" s="515"/>
      <c r="DL133" s="515"/>
      <c r="DM133" s="515"/>
      <c r="DN133" s="515"/>
      <c r="DO133" s="515"/>
      <c r="DP133" s="515"/>
      <c r="DQ133" s="515"/>
      <c r="DR133" s="515"/>
      <c r="DS133" s="515"/>
      <c r="DT133" s="515"/>
      <c r="DU133" s="515"/>
      <c r="DV133" s="515"/>
      <c r="DW133" s="515"/>
      <c r="DX133" s="515"/>
      <c r="DY133" s="515"/>
      <c r="DZ133" s="515"/>
      <c r="EA133" s="515"/>
      <c r="EB133" s="515"/>
      <c r="EC133" s="515"/>
      <c r="ED133" s="515"/>
      <c r="EE133" s="515"/>
      <c r="EF133" s="515"/>
      <c r="EG133" s="515"/>
      <c r="EH133" s="515"/>
      <c r="EI133" s="515"/>
      <c r="EJ133" s="515"/>
      <c r="EK133" s="515"/>
      <c r="EL133" s="515"/>
      <c r="EM133" s="515"/>
      <c r="EN133" s="515"/>
      <c r="EO133" s="515"/>
      <c r="EP133" s="515"/>
      <c r="EQ133" s="515"/>
      <c r="ER133" s="515"/>
      <c r="ES133" s="515"/>
      <c r="ET133" s="515"/>
      <c r="EU133" s="515"/>
      <c r="EV133" s="515"/>
      <c r="EW133" s="515"/>
      <c r="EX133" s="515"/>
      <c r="EY133" s="515"/>
      <c r="EZ133" s="515"/>
      <c r="FA133" s="515"/>
      <c r="FB133" s="515"/>
      <c r="FC133" s="515"/>
      <c r="FD133" s="515"/>
      <c r="FE133" s="515"/>
      <c r="FF133" s="515"/>
      <c r="FG133" s="515"/>
      <c r="FH133" s="515"/>
      <c r="FI133" s="515"/>
      <c r="FJ133" s="515"/>
      <c r="FK133" s="515"/>
      <c r="FL133" s="515"/>
      <c r="FM133" s="515"/>
      <c r="FN133" s="515"/>
      <c r="FO133" s="515"/>
      <c r="FP133" s="515"/>
      <c r="FQ133" s="515"/>
      <c r="FR133" s="515"/>
      <c r="FS133" s="515"/>
      <c r="FT133" s="515"/>
      <c r="FU133" s="515"/>
      <c r="FV133" s="515"/>
      <c r="FW133" s="515"/>
      <c r="FX133" s="515"/>
      <c r="FY133" s="515"/>
      <c r="FZ133" s="515"/>
      <c r="GA133" s="515"/>
      <c r="GB133" s="515"/>
      <c r="GC133" s="515"/>
    </row>
    <row r="134" spans="1:185" s="549" customFormat="1" ht="10.9" customHeight="1">
      <c r="A134" s="515"/>
      <c r="B134" s="515"/>
      <c r="C134" s="515"/>
      <c r="D134" s="515"/>
      <c r="E134" s="700"/>
      <c r="F134" s="701"/>
      <c r="G134" s="515"/>
      <c r="H134" s="515"/>
      <c r="I134" s="514"/>
      <c r="J134" s="515"/>
      <c r="K134" s="515"/>
      <c r="L134" s="515"/>
      <c r="M134" s="515"/>
      <c r="N134" s="515"/>
      <c r="O134" s="515"/>
      <c r="P134" s="515"/>
      <c r="Q134" s="515"/>
      <c r="R134" s="515"/>
      <c r="S134" s="515"/>
      <c r="T134" s="515"/>
      <c r="U134" s="515"/>
      <c r="V134" s="515"/>
      <c r="W134" s="515"/>
      <c r="X134" s="515"/>
      <c r="Y134" s="515"/>
      <c r="Z134" s="515"/>
      <c r="AA134" s="515"/>
      <c r="AB134" s="515"/>
      <c r="AC134" s="515"/>
      <c r="AD134" s="515"/>
      <c r="AE134" s="515"/>
      <c r="AF134" s="515"/>
      <c r="AG134" s="515"/>
      <c r="AH134" s="515"/>
      <c r="AI134" s="515"/>
      <c r="AJ134" s="515"/>
      <c r="AK134" s="515"/>
      <c r="AL134" s="515"/>
      <c r="AM134" s="515"/>
      <c r="AN134" s="515"/>
      <c r="AO134" s="515"/>
      <c r="AP134" s="515"/>
      <c r="AQ134" s="515"/>
      <c r="AR134" s="515"/>
      <c r="AS134" s="515"/>
      <c r="AT134" s="515"/>
      <c r="AU134" s="515"/>
      <c r="AV134" s="515"/>
      <c r="AW134" s="515"/>
      <c r="AX134" s="515"/>
      <c r="AY134" s="515"/>
      <c r="AZ134" s="515"/>
      <c r="BA134" s="515"/>
      <c r="BB134" s="515"/>
      <c r="BC134" s="515"/>
      <c r="BD134" s="515"/>
      <c r="BE134" s="515"/>
      <c r="BF134" s="515"/>
      <c r="BG134" s="515"/>
      <c r="BH134" s="515"/>
      <c r="BI134" s="515"/>
      <c r="BJ134" s="515"/>
      <c r="BK134" s="515"/>
      <c r="BL134" s="515"/>
      <c r="BM134" s="515"/>
      <c r="BN134" s="515"/>
      <c r="BO134" s="515"/>
      <c r="BP134" s="515"/>
      <c r="BQ134" s="515"/>
      <c r="BR134" s="515"/>
      <c r="BS134" s="515"/>
      <c r="BT134" s="515"/>
      <c r="BU134" s="515"/>
      <c r="BV134" s="515"/>
      <c r="BW134" s="515"/>
      <c r="BX134" s="515"/>
      <c r="BY134" s="515"/>
      <c r="BZ134" s="515"/>
      <c r="CA134" s="515"/>
      <c r="CB134" s="515"/>
      <c r="CC134" s="515"/>
      <c r="CD134" s="515"/>
      <c r="CE134" s="515"/>
      <c r="CF134" s="515"/>
      <c r="CG134" s="515"/>
      <c r="CH134" s="515"/>
      <c r="CI134" s="515"/>
      <c r="CJ134" s="515"/>
      <c r="CK134" s="515"/>
      <c r="CL134" s="515"/>
      <c r="CM134" s="515"/>
      <c r="CN134" s="515"/>
      <c r="CO134" s="515"/>
      <c r="CP134" s="515"/>
      <c r="CQ134" s="515"/>
      <c r="CR134" s="515"/>
      <c r="CS134" s="515"/>
      <c r="CT134" s="515"/>
      <c r="CU134" s="515"/>
      <c r="CV134" s="515"/>
      <c r="CW134" s="515"/>
      <c r="CX134" s="515"/>
      <c r="CY134" s="515"/>
      <c r="CZ134" s="515"/>
      <c r="DA134" s="515"/>
      <c r="DB134" s="515"/>
      <c r="DC134" s="515"/>
      <c r="DD134" s="515"/>
      <c r="DE134" s="515"/>
      <c r="DF134" s="515"/>
      <c r="DG134" s="515"/>
      <c r="DH134" s="515"/>
      <c r="DI134" s="515"/>
      <c r="DJ134" s="515"/>
      <c r="DK134" s="515"/>
      <c r="DL134" s="515"/>
      <c r="DM134" s="515"/>
      <c r="DN134" s="515"/>
      <c r="DO134" s="515"/>
      <c r="DP134" s="515"/>
      <c r="DQ134" s="515"/>
      <c r="DR134" s="515"/>
      <c r="DS134" s="515"/>
      <c r="DT134" s="515"/>
      <c r="DU134" s="515"/>
      <c r="DV134" s="515"/>
      <c r="DW134" s="515"/>
      <c r="DX134" s="515"/>
      <c r="DY134" s="515"/>
      <c r="DZ134" s="515"/>
      <c r="EA134" s="515"/>
      <c r="EB134" s="515"/>
      <c r="EC134" s="515"/>
      <c r="ED134" s="515"/>
      <c r="EE134" s="515"/>
      <c r="EF134" s="515"/>
      <c r="EG134" s="515"/>
      <c r="EH134" s="515"/>
      <c r="EI134" s="515"/>
      <c r="EJ134" s="515"/>
      <c r="EK134" s="515"/>
      <c r="EL134" s="515"/>
      <c r="EM134" s="515"/>
      <c r="EN134" s="515"/>
      <c r="EO134" s="515"/>
      <c r="EP134" s="515"/>
      <c r="EQ134" s="515"/>
      <c r="ER134" s="515"/>
      <c r="ES134" s="515"/>
      <c r="ET134" s="515"/>
      <c r="EU134" s="515"/>
      <c r="EV134" s="515"/>
      <c r="EW134" s="515"/>
      <c r="EX134" s="515"/>
      <c r="EY134" s="515"/>
      <c r="EZ134" s="515"/>
      <c r="FA134" s="515"/>
      <c r="FB134" s="515"/>
      <c r="FC134" s="515"/>
      <c r="FD134" s="515"/>
      <c r="FE134" s="515"/>
      <c r="FF134" s="515"/>
      <c r="FG134" s="515"/>
      <c r="FH134" s="515"/>
      <c r="FI134" s="515"/>
      <c r="FJ134" s="515"/>
      <c r="FK134" s="515"/>
      <c r="FL134" s="515"/>
      <c r="FM134" s="515"/>
      <c r="FN134" s="515"/>
      <c r="FO134" s="515"/>
      <c r="FP134" s="515"/>
      <c r="FQ134" s="515"/>
      <c r="FR134" s="515"/>
      <c r="FS134" s="515"/>
      <c r="FT134" s="515"/>
      <c r="FU134" s="515"/>
      <c r="FV134" s="515"/>
      <c r="FW134" s="515"/>
      <c r="FX134" s="515"/>
      <c r="FY134" s="515"/>
      <c r="FZ134" s="515"/>
      <c r="GA134" s="515"/>
      <c r="GB134" s="515"/>
      <c r="GC134" s="515"/>
    </row>
    <row r="135" spans="1:185" s="549" customFormat="1" ht="10.9" customHeight="1">
      <c r="A135" s="515"/>
      <c r="B135" s="515"/>
      <c r="C135" s="515"/>
      <c r="D135" s="515"/>
      <c r="E135" s="700"/>
      <c r="F135" s="701"/>
      <c r="G135" s="515"/>
      <c r="H135" s="515"/>
      <c r="I135" s="514"/>
      <c r="J135" s="515"/>
      <c r="K135" s="515"/>
      <c r="L135" s="515"/>
      <c r="M135" s="515"/>
      <c r="N135" s="515"/>
      <c r="O135" s="515"/>
      <c r="P135" s="515"/>
      <c r="Q135" s="515"/>
      <c r="R135" s="515"/>
      <c r="S135" s="515"/>
      <c r="T135" s="515"/>
      <c r="U135" s="515"/>
      <c r="V135" s="515"/>
      <c r="W135" s="515"/>
      <c r="X135" s="515"/>
      <c r="Y135" s="515"/>
      <c r="Z135" s="515"/>
      <c r="AA135" s="515"/>
      <c r="AB135" s="515"/>
      <c r="AC135" s="515"/>
      <c r="AD135" s="515"/>
      <c r="AE135" s="515"/>
      <c r="AF135" s="515"/>
      <c r="AG135" s="515"/>
      <c r="AH135" s="515"/>
      <c r="AI135" s="515"/>
      <c r="AJ135" s="515"/>
      <c r="AK135" s="515"/>
      <c r="AL135" s="515"/>
      <c r="AM135" s="515"/>
      <c r="AN135" s="515"/>
      <c r="AO135" s="515"/>
      <c r="AP135" s="515"/>
      <c r="AQ135" s="515"/>
      <c r="AR135" s="515"/>
      <c r="AS135" s="515"/>
      <c r="AT135" s="515"/>
      <c r="AU135" s="515"/>
      <c r="AV135" s="515"/>
      <c r="AW135" s="515"/>
      <c r="AX135" s="515"/>
      <c r="AY135" s="515"/>
      <c r="AZ135" s="515"/>
      <c r="BA135" s="515"/>
      <c r="BB135" s="515"/>
      <c r="BC135" s="515"/>
      <c r="BD135" s="515"/>
      <c r="BE135" s="515"/>
      <c r="BF135" s="515"/>
      <c r="BG135" s="515"/>
      <c r="BH135" s="515"/>
      <c r="BI135" s="515"/>
      <c r="BJ135" s="515"/>
      <c r="BK135" s="515"/>
      <c r="BL135" s="515"/>
      <c r="BM135" s="515"/>
      <c r="BN135" s="515"/>
      <c r="BO135" s="515"/>
      <c r="BP135" s="515"/>
      <c r="BQ135" s="515"/>
      <c r="BR135" s="515"/>
      <c r="BS135" s="515"/>
      <c r="BT135" s="515"/>
      <c r="BU135" s="515"/>
      <c r="BV135" s="515"/>
      <c r="BW135" s="515"/>
      <c r="BX135" s="515"/>
      <c r="BY135" s="515"/>
      <c r="BZ135" s="515"/>
      <c r="CA135" s="515"/>
      <c r="CB135" s="515"/>
      <c r="CC135" s="515"/>
      <c r="CD135" s="515"/>
      <c r="CE135" s="515"/>
      <c r="CF135" s="515"/>
      <c r="CG135" s="515"/>
      <c r="CH135" s="515"/>
      <c r="CI135" s="515"/>
      <c r="CJ135" s="515"/>
      <c r="CK135" s="515"/>
      <c r="CL135" s="515"/>
      <c r="CM135" s="515"/>
      <c r="CN135" s="515"/>
      <c r="CO135" s="515"/>
      <c r="CP135" s="515"/>
      <c r="CQ135" s="515"/>
      <c r="CR135" s="515"/>
      <c r="CS135" s="515"/>
      <c r="CT135" s="515"/>
      <c r="CU135" s="515"/>
      <c r="CV135" s="515"/>
      <c r="CW135" s="515"/>
      <c r="CX135" s="515"/>
      <c r="CY135" s="515"/>
      <c r="CZ135" s="515"/>
      <c r="DA135" s="515"/>
      <c r="DB135" s="515"/>
      <c r="DC135" s="515"/>
      <c r="DD135" s="515"/>
      <c r="DE135" s="515"/>
      <c r="DF135" s="515"/>
      <c r="DG135" s="515"/>
      <c r="DH135" s="515"/>
      <c r="DI135" s="515"/>
      <c r="DJ135" s="515"/>
      <c r="DK135" s="515"/>
      <c r="DL135" s="515"/>
      <c r="DM135" s="515"/>
      <c r="DN135" s="515"/>
      <c r="DO135" s="515"/>
      <c r="DP135" s="515"/>
      <c r="DQ135" s="515"/>
      <c r="DR135" s="515"/>
      <c r="DS135" s="515"/>
      <c r="DT135" s="515"/>
      <c r="DU135" s="515"/>
      <c r="DV135" s="515"/>
      <c r="DW135" s="515"/>
      <c r="DX135" s="515"/>
      <c r="DY135" s="515"/>
      <c r="DZ135" s="515"/>
      <c r="EA135" s="515"/>
      <c r="EB135" s="515"/>
      <c r="EC135" s="515"/>
      <c r="ED135" s="515"/>
      <c r="EE135" s="515"/>
      <c r="EF135" s="515"/>
      <c r="EG135" s="515"/>
      <c r="EH135" s="515"/>
      <c r="EI135" s="515"/>
      <c r="EJ135" s="515"/>
      <c r="EK135" s="515"/>
      <c r="EL135" s="515"/>
      <c r="EM135" s="515"/>
      <c r="EN135" s="515"/>
      <c r="EO135" s="515"/>
      <c r="EP135" s="515"/>
      <c r="EQ135" s="515"/>
      <c r="ER135" s="515"/>
      <c r="ES135" s="515"/>
      <c r="ET135" s="515"/>
      <c r="EU135" s="515"/>
      <c r="EV135" s="515"/>
      <c r="EW135" s="515"/>
      <c r="EX135" s="515"/>
      <c r="EY135" s="515"/>
      <c r="EZ135" s="515"/>
      <c r="FA135" s="515"/>
      <c r="FB135" s="515"/>
      <c r="FC135" s="515"/>
      <c r="FD135" s="515"/>
      <c r="FE135" s="515"/>
      <c r="FF135" s="515"/>
      <c r="FG135" s="515"/>
      <c r="FH135" s="515"/>
      <c r="FI135" s="515"/>
      <c r="FJ135" s="515"/>
      <c r="FK135" s="515"/>
      <c r="FL135" s="515"/>
      <c r="FM135" s="515"/>
      <c r="FN135" s="515"/>
      <c r="FO135" s="515"/>
      <c r="FP135" s="515"/>
      <c r="FQ135" s="515"/>
      <c r="FR135" s="515"/>
      <c r="FS135" s="515"/>
      <c r="FT135" s="515"/>
      <c r="FU135" s="515"/>
      <c r="FV135" s="515"/>
      <c r="FW135" s="515"/>
      <c r="FX135" s="515"/>
      <c r="FY135" s="515"/>
      <c r="FZ135" s="515"/>
      <c r="GA135" s="515"/>
      <c r="GB135" s="515"/>
      <c r="GC135" s="515"/>
    </row>
    <row r="136" spans="1:185" s="549" customFormat="1" ht="10.9" customHeight="1">
      <c r="A136" s="515"/>
      <c r="B136" s="515"/>
      <c r="C136" s="515"/>
      <c r="D136" s="515"/>
      <c r="E136" s="700"/>
      <c r="F136" s="701"/>
      <c r="G136" s="515"/>
      <c r="H136" s="515"/>
      <c r="I136" s="514"/>
      <c r="J136" s="515"/>
      <c r="K136" s="515"/>
      <c r="L136" s="515"/>
      <c r="M136" s="515"/>
      <c r="N136" s="515"/>
      <c r="O136" s="515"/>
      <c r="P136" s="515"/>
      <c r="Q136" s="515"/>
      <c r="R136" s="515"/>
      <c r="S136" s="515"/>
      <c r="T136" s="515"/>
      <c r="U136" s="515"/>
      <c r="V136" s="515"/>
      <c r="W136" s="515"/>
      <c r="X136" s="515"/>
      <c r="Y136" s="515"/>
      <c r="Z136" s="515"/>
      <c r="AA136" s="515"/>
      <c r="AB136" s="515"/>
      <c r="AC136" s="515"/>
      <c r="AD136" s="515"/>
      <c r="AE136" s="515"/>
      <c r="AF136" s="515"/>
      <c r="AG136" s="515"/>
      <c r="AH136" s="515"/>
      <c r="AI136" s="515"/>
      <c r="AJ136" s="515"/>
      <c r="AK136" s="515"/>
      <c r="AL136" s="515"/>
      <c r="AM136" s="515"/>
      <c r="AN136" s="515"/>
      <c r="AO136" s="515"/>
      <c r="AP136" s="515"/>
      <c r="AQ136" s="515"/>
      <c r="AR136" s="515"/>
      <c r="AS136" s="515"/>
      <c r="AT136" s="515"/>
      <c r="AU136" s="515"/>
      <c r="AV136" s="515"/>
      <c r="AW136" s="515"/>
      <c r="AX136" s="515"/>
      <c r="AY136" s="515"/>
      <c r="AZ136" s="515"/>
      <c r="BA136" s="515"/>
      <c r="BB136" s="515"/>
      <c r="BC136" s="515"/>
      <c r="BD136" s="515"/>
      <c r="BE136" s="515"/>
      <c r="BF136" s="515"/>
      <c r="BG136" s="515"/>
      <c r="BH136" s="515"/>
      <c r="BI136" s="515"/>
      <c r="BJ136" s="515"/>
      <c r="BK136" s="515"/>
      <c r="BL136" s="515"/>
      <c r="BM136" s="515"/>
      <c r="BN136" s="515"/>
      <c r="BO136" s="515"/>
      <c r="BP136" s="515"/>
      <c r="BQ136" s="515"/>
      <c r="BR136" s="515"/>
      <c r="BS136" s="515"/>
      <c r="BT136" s="515"/>
      <c r="BU136" s="515"/>
      <c r="BV136" s="515"/>
      <c r="BW136" s="515"/>
      <c r="BX136" s="515"/>
      <c r="BY136" s="515"/>
      <c r="BZ136" s="515"/>
      <c r="CA136" s="515"/>
      <c r="CB136" s="515"/>
      <c r="CC136" s="515"/>
      <c r="CD136" s="515"/>
      <c r="CE136" s="515"/>
      <c r="CF136" s="515"/>
      <c r="CG136" s="515"/>
      <c r="CH136" s="515"/>
      <c r="CI136" s="515"/>
      <c r="CJ136" s="515"/>
      <c r="CK136" s="515"/>
      <c r="CL136" s="515"/>
      <c r="CM136" s="515"/>
      <c r="CN136" s="515"/>
      <c r="CO136" s="515"/>
      <c r="CP136" s="515"/>
      <c r="CQ136" s="515"/>
      <c r="CR136" s="515"/>
      <c r="CS136" s="515"/>
      <c r="CT136" s="515"/>
      <c r="CU136" s="515"/>
      <c r="CV136" s="515"/>
      <c r="CW136" s="515"/>
      <c r="CX136" s="515"/>
      <c r="CY136" s="515"/>
      <c r="CZ136" s="515"/>
      <c r="DA136" s="515"/>
      <c r="DB136" s="515"/>
      <c r="DC136" s="515"/>
      <c r="DD136" s="515"/>
      <c r="DE136" s="515"/>
      <c r="DF136" s="515"/>
      <c r="DG136" s="515"/>
      <c r="DH136" s="515"/>
      <c r="DI136" s="515"/>
      <c r="DJ136" s="515"/>
      <c r="DK136" s="515"/>
      <c r="DL136" s="515"/>
      <c r="DM136" s="515"/>
      <c r="DN136" s="515"/>
      <c r="DO136" s="515"/>
      <c r="DP136" s="515"/>
      <c r="DQ136" s="515"/>
      <c r="DR136" s="515"/>
      <c r="DS136" s="515"/>
      <c r="DT136" s="515"/>
      <c r="DU136" s="515"/>
      <c r="DV136" s="515"/>
      <c r="DW136" s="515"/>
      <c r="DX136" s="515"/>
      <c r="DY136" s="515"/>
      <c r="DZ136" s="515"/>
      <c r="EA136" s="515"/>
      <c r="EB136" s="515"/>
      <c r="EC136" s="515"/>
      <c r="ED136" s="515"/>
      <c r="EE136" s="515"/>
      <c r="EF136" s="515"/>
      <c r="EG136" s="515"/>
      <c r="EH136" s="515"/>
      <c r="EI136" s="515"/>
      <c r="EJ136" s="515"/>
      <c r="EK136" s="515"/>
      <c r="EL136" s="515"/>
      <c r="EM136" s="515"/>
      <c r="EN136" s="515"/>
      <c r="EO136" s="515"/>
      <c r="EP136" s="515"/>
      <c r="EQ136" s="515"/>
      <c r="ER136" s="515"/>
      <c r="ES136" s="515"/>
      <c r="ET136" s="515"/>
      <c r="EU136" s="515"/>
      <c r="EV136" s="515"/>
      <c r="EW136" s="515"/>
      <c r="EX136" s="515"/>
      <c r="EY136" s="515"/>
      <c r="EZ136" s="515"/>
      <c r="FA136" s="515"/>
      <c r="FB136" s="515"/>
      <c r="FC136" s="515"/>
      <c r="FD136" s="515"/>
      <c r="FE136" s="515"/>
      <c r="FF136" s="515"/>
      <c r="FG136" s="515"/>
      <c r="FH136" s="515"/>
      <c r="FI136" s="515"/>
      <c r="FJ136" s="515"/>
      <c r="FK136" s="515"/>
      <c r="FL136" s="515"/>
      <c r="FM136" s="515"/>
      <c r="FN136" s="515"/>
      <c r="FO136" s="515"/>
      <c r="FP136" s="515"/>
      <c r="FQ136" s="515"/>
      <c r="FR136" s="515"/>
      <c r="FS136" s="515"/>
      <c r="FT136" s="515"/>
      <c r="FU136" s="515"/>
      <c r="FV136" s="515"/>
      <c r="FW136" s="515"/>
      <c r="FX136" s="515"/>
      <c r="FY136" s="515"/>
      <c r="FZ136" s="515"/>
      <c r="GA136" s="515"/>
      <c r="GB136" s="515"/>
      <c r="GC136" s="515"/>
    </row>
    <row r="137" spans="1:185" s="549" customFormat="1" ht="10.9" customHeight="1">
      <c r="A137" s="515"/>
      <c r="B137" s="515"/>
      <c r="C137" s="515"/>
      <c r="D137" s="515"/>
      <c r="E137" s="700"/>
      <c r="F137" s="701"/>
      <c r="G137" s="515"/>
      <c r="H137" s="515"/>
      <c r="I137" s="514"/>
      <c r="J137" s="515"/>
      <c r="K137" s="515"/>
      <c r="L137" s="515"/>
      <c r="M137" s="515"/>
      <c r="N137" s="515"/>
      <c r="O137" s="515"/>
      <c r="P137" s="515"/>
      <c r="Q137" s="515"/>
      <c r="R137" s="515"/>
      <c r="S137" s="515"/>
      <c r="T137" s="515"/>
      <c r="U137" s="515"/>
      <c r="V137" s="515"/>
      <c r="W137" s="515"/>
      <c r="X137" s="515"/>
      <c r="Y137" s="515"/>
      <c r="Z137" s="515"/>
      <c r="AA137" s="515"/>
      <c r="AB137" s="515"/>
      <c r="AC137" s="515"/>
      <c r="AD137" s="515"/>
      <c r="AE137" s="515"/>
      <c r="AF137" s="515"/>
      <c r="AG137" s="515"/>
      <c r="AH137" s="515"/>
      <c r="AI137" s="515"/>
      <c r="AJ137" s="515"/>
      <c r="AK137" s="515"/>
      <c r="AL137" s="515"/>
      <c r="AM137" s="515"/>
      <c r="AN137" s="515"/>
      <c r="AO137" s="515"/>
      <c r="AP137" s="515"/>
      <c r="AQ137" s="515"/>
      <c r="AR137" s="515"/>
      <c r="AS137" s="515"/>
      <c r="AT137" s="515"/>
      <c r="AU137" s="515"/>
      <c r="AV137" s="515"/>
      <c r="AW137" s="515"/>
      <c r="AX137" s="515"/>
      <c r="AY137" s="515"/>
      <c r="AZ137" s="515"/>
      <c r="BA137" s="515"/>
      <c r="BB137" s="515"/>
      <c r="BC137" s="515"/>
      <c r="BD137" s="515"/>
      <c r="BE137" s="515"/>
      <c r="BF137" s="515"/>
      <c r="BG137" s="515"/>
      <c r="BH137" s="515"/>
      <c r="BI137" s="515"/>
      <c r="BJ137" s="515"/>
      <c r="BK137" s="515"/>
      <c r="BL137" s="515"/>
      <c r="BM137" s="515"/>
      <c r="BN137" s="515"/>
      <c r="BO137" s="515"/>
      <c r="BP137" s="515"/>
      <c r="BQ137" s="515"/>
      <c r="BR137" s="515"/>
      <c r="BS137" s="515"/>
      <c r="BT137" s="515"/>
      <c r="BU137" s="515"/>
      <c r="BV137" s="515"/>
      <c r="BW137" s="515"/>
      <c r="BX137" s="515"/>
      <c r="BY137" s="515"/>
      <c r="BZ137" s="515"/>
      <c r="CA137" s="515"/>
      <c r="CB137" s="515"/>
      <c r="CC137" s="515"/>
      <c r="CD137" s="515"/>
      <c r="CE137" s="515"/>
      <c r="CF137" s="515"/>
      <c r="CG137" s="515"/>
      <c r="CH137" s="515"/>
      <c r="CI137" s="515"/>
      <c r="CJ137" s="515"/>
      <c r="CK137" s="515"/>
      <c r="CL137" s="515"/>
      <c r="CM137" s="515"/>
      <c r="CN137" s="515"/>
      <c r="CO137" s="515"/>
      <c r="CP137" s="515"/>
      <c r="CQ137" s="515"/>
      <c r="CR137" s="515"/>
      <c r="CS137" s="515"/>
      <c r="CT137" s="515"/>
      <c r="CU137" s="515"/>
      <c r="CV137" s="515"/>
      <c r="CW137" s="515"/>
      <c r="CX137" s="515"/>
      <c r="CY137" s="515"/>
      <c r="CZ137" s="515"/>
      <c r="DA137" s="515"/>
      <c r="DB137" s="515"/>
      <c r="DC137" s="515"/>
      <c r="DD137" s="515"/>
      <c r="DE137" s="515"/>
      <c r="DF137" s="515"/>
      <c r="DG137" s="515"/>
      <c r="DH137" s="515"/>
      <c r="DI137" s="515"/>
      <c r="DJ137" s="515"/>
      <c r="DK137" s="515"/>
      <c r="DL137" s="515"/>
      <c r="DM137" s="515"/>
      <c r="DN137" s="515"/>
      <c r="DO137" s="515"/>
      <c r="DP137" s="515"/>
      <c r="DQ137" s="515"/>
      <c r="DR137" s="515"/>
      <c r="DS137" s="515"/>
      <c r="DT137" s="515"/>
      <c r="DU137" s="515"/>
      <c r="DV137" s="515"/>
      <c r="DW137" s="515"/>
      <c r="DX137" s="515"/>
      <c r="DY137" s="515"/>
      <c r="DZ137" s="515"/>
      <c r="EA137" s="515"/>
      <c r="EB137" s="515"/>
      <c r="EC137" s="515"/>
      <c r="ED137" s="515"/>
      <c r="EE137" s="515"/>
      <c r="EF137" s="515"/>
      <c r="EG137" s="515"/>
      <c r="EH137" s="515"/>
      <c r="EI137" s="515"/>
      <c r="EJ137" s="515"/>
      <c r="EK137" s="515"/>
      <c r="EL137" s="515"/>
      <c r="EM137" s="515"/>
      <c r="EN137" s="515"/>
      <c r="EO137" s="515"/>
      <c r="EP137" s="515"/>
      <c r="EQ137" s="515"/>
      <c r="ER137" s="515"/>
      <c r="ES137" s="515"/>
      <c r="ET137" s="515"/>
      <c r="EU137" s="515"/>
      <c r="EV137" s="515"/>
      <c r="EW137" s="515"/>
      <c r="EX137" s="515"/>
      <c r="EY137" s="515"/>
      <c r="EZ137" s="515"/>
      <c r="FA137" s="515"/>
      <c r="FB137" s="515"/>
      <c r="FC137" s="515"/>
      <c r="FD137" s="515"/>
      <c r="FE137" s="515"/>
      <c r="FF137" s="515"/>
      <c r="FG137" s="515"/>
      <c r="FH137" s="515"/>
      <c r="FI137" s="515"/>
      <c r="FJ137" s="515"/>
      <c r="FK137" s="515"/>
      <c r="FL137" s="515"/>
      <c r="FM137" s="515"/>
      <c r="FN137" s="515"/>
      <c r="FO137" s="515"/>
      <c r="FP137" s="515"/>
      <c r="FQ137" s="515"/>
      <c r="FR137" s="515"/>
      <c r="FS137" s="515"/>
      <c r="FT137" s="515"/>
      <c r="FU137" s="515"/>
      <c r="FV137" s="515"/>
      <c r="FW137" s="515"/>
      <c r="FX137" s="515"/>
      <c r="FY137" s="515"/>
      <c r="FZ137" s="515"/>
      <c r="GA137" s="515"/>
      <c r="GB137" s="515"/>
      <c r="GC137" s="515"/>
    </row>
    <row r="138" spans="1:185" s="549" customFormat="1" ht="10.9" customHeight="1">
      <c r="A138" s="515"/>
      <c r="B138" s="515"/>
      <c r="C138" s="515"/>
      <c r="D138" s="515"/>
      <c r="E138" s="700"/>
      <c r="F138" s="701"/>
      <c r="G138" s="515"/>
      <c r="H138" s="515"/>
      <c r="I138" s="514"/>
      <c r="J138" s="515"/>
      <c r="K138" s="515"/>
      <c r="L138" s="515"/>
      <c r="M138" s="515"/>
      <c r="N138" s="515"/>
      <c r="O138" s="515"/>
      <c r="P138" s="515"/>
      <c r="Q138" s="515"/>
      <c r="R138" s="515"/>
      <c r="S138" s="515"/>
      <c r="T138" s="515"/>
      <c r="U138" s="515"/>
      <c r="V138" s="515"/>
      <c r="W138" s="515"/>
      <c r="X138" s="515"/>
      <c r="Y138" s="515"/>
      <c r="Z138" s="515"/>
      <c r="AA138" s="515"/>
      <c r="AB138" s="515"/>
      <c r="AC138" s="515"/>
      <c r="AD138" s="515"/>
      <c r="AE138" s="515"/>
      <c r="AF138" s="515"/>
      <c r="AG138" s="515"/>
      <c r="AH138" s="515"/>
      <c r="AI138" s="515"/>
      <c r="AJ138" s="515"/>
      <c r="AK138" s="515"/>
      <c r="AL138" s="515"/>
      <c r="AM138" s="515"/>
      <c r="AN138" s="515"/>
      <c r="AO138" s="515"/>
      <c r="AP138" s="515"/>
      <c r="AQ138" s="515"/>
      <c r="AR138" s="515"/>
      <c r="AS138" s="515"/>
      <c r="AT138" s="515"/>
      <c r="AU138" s="515"/>
      <c r="AV138" s="515"/>
      <c r="AW138" s="515"/>
      <c r="AX138" s="515"/>
      <c r="AY138" s="515"/>
      <c r="AZ138" s="515"/>
      <c r="BA138" s="515"/>
      <c r="BB138" s="515"/>
      <c r="BC138" s="515"/>
      <c r="BD138" s="515"/>
      <c r="BE138" s="515"/>
      <c r="BF138" s="515"/>
      <c r="BG138" s="515"/>
      <c r="BH138" s="515"/>
      <c r="BI138" s="515"/>
      <c r="BJ138" s="515"/>
      <c r="BK138" s="515"/>
      <c r="BL138" s="515"/>
      <c r="BM138" s="515"/>
      <c r="BN138" s="515"/>
      <c r="BO138" s="515"/>
      <c r="BP138" s="515"/>
      <c r="BQ138" s="515"/>
      <c r="BR138" s="515"/>
      <c r="BS138" s="515"/>
      <c r="BT138" s="515"/>
      <c r="BU138" s="515"/>
      <c r="BV138" s="515"/>
      <c r="BW138" s="515"/>
      <c r="BX138" s="515"/>
      <c r="BY138" s="515"/>
      <c r="BZ138" s="515"/>
      <c r="CA138" s="515"/>
      <c r="CB138" s="515"/>
      <c r="CC138" s="515"/>
      <c r="CD138" s="515"/>
      <c r="CE138" s="515"/>
      <c r="CF138" s="515"/>
      <c r="CG138" s="515"/>
      <c r="CH138" s="515"/>
      <c r="CI138" s="515"/>
      <c r="CJ138" s="515"/>
      <c r="CK138" s="515"/>
      <c r="CL138" s="515"/>
      <c r="CM138" s="515"/>
      <c r="CN138" s="515"/>
      <c r="CO138" s="515"/>
      <c r="CP138" s="515"/>
      <c r="CQ138" s="515"/>
      <c r="CR138" s="515"/>
      <c r="CS138" s="515"/>
      <c r="CT138" s="515"/>
      <c r="CU138" s="515"/>
      <c r="CV138" s="515"/>
      <c r="CW138" s="515"/>
      <c r="CX138" s="515"/>
      <c r="CY138" s="515"/>
      <c r="CZ138" s="515"/>
      <c r="DA138" s="515"/>
      <c r="DB138" s="515"/>
      <c r="DC138" s="515"/>
      <c r="DD138" s="515"/>
      <c r="DE138" s="515"/>
      <c r="DF138" s="515"/>
      <c r="DG138" s="515"/>
      <c r="DH138" s="515"/>
      <c r="DI138" s="515"/>
      <c r="DJ138" s="515"/>
      <c r="DK138" s="515"/>
      <c r="DL138" s="515"/>
      <c r="DM138" s="515"/>
      <c r="DN138" s="515"/>
      <c r="DO138" s="515"/>
      <c r="DP138" s="515"/>
      <c r="DQ138" s="515"/>
      <c r="DR138" s="515"/>
      <c r="DS138" s="515"/>
      <c r="DT138" s="515"/>
      <c r="DU138" s="515"/>
      <c r="DV138" s="515"/>
      <c r="DW138" s="515"/>
      <c r="DX138" s="515"/>
      <c r="DY138" s="515"/>
      <c r="DZ138" s="515"/>
      <c r="EA138" s="515"/>
      <c r="EB138" s="515"/>
      <c r="EC138" s="515"/>
      <c r="ED138" s="515"/>
      <c r="EE138" s="515"/>
      <c r="EF138" s="515"/>
      <c r="EG138" s="515"/>
      <c r="EH138" s="515"/>
      <c r="EI138" s="515"/>
      <c r="EJ138" s="515"/>
      <c r="EK138" s="515"/>
      <c r="EL138" s="515"/>
      <c r="EM138" s="515"/>
      <c r="EN138" s="515"/>
      <c r="EO138" s="515"/>
      <c r="EP138" s="515"/>
      <c r="EQ138" s="515"/>
      <c r="ER138" s="515"/>
      <c r="ES138" s="515"/>
      <c r="ET138" s="515"/>
      <c r="EU138" s="515"/>
      <c r="EV138" s="515"/>
      <c r="EW138" s="515"/>
      <c r="EX138" s="515"/>
      <c r="EY138" s="515"/>
      <c r="EZ138" s="515"/>
      <c r="FA138" s="515"/>
      <c r="FB138" s="515"/>
      <c r="FC138" s="515"/>
      <c r="FD138" s="515"/>
      <c r="FE138" s="515"/>
      <c r="FF138" s="515"/>
      <c r="FG138" s="515"/>
      <c r="FH138" s="515"/>
      <c r="FI138" s="515"/>
      <c r="FJ138" s="515"/>
      <c r="FK138" s="515"/>
      <c r="FL138" s="515"/>
      <c r="FM138" s="515"/>
      <c r="FN138" s="515"/>
      <c r="FO138" s="515"/>
      <c r="FP138" s="515"/>
      <c r="FQ138" s="515"/>
      <c r="FR138" s="515"/>
      <c r="FS138" s="515"/>
      <c r="FT138" s="515"/>
      <c r="FU138" s="515"/>
      <c r="FV138" s="515"/>
      <c r="FW138" s="515"/>
      <c r="FX138" s="515"/>
      <c r="FY138" s="515"/>
      <c r="FZ138" s="515"/>
      <c r="GA138" s="515"/>
      <c r="GB138" s="515"/>
      <c r="GC138" s="515"/>
    </row>
    <row r="139" spans="1:185" s="549" customFormat="1" ht="10.9" customHeight="1">
      <c r="A139" s="515"/>
      <c r="B139" s="515"/>
      <c r="C139" s="515"/>
      <c r="D139" s="515"/>
      <c r="E139" s="700"/>
      <c r="F139" s="701"/>
      <c r="G139" s="515"/>
      <c r="H139" s="515"/>
      <c r="I139" s="514"/>
      <c r="J139" s="515"/>
      <c r="K139" s="515"/>
      <c r="L139" s="515"/>
      <c r="M139" s="515"/>
      <c r="N139" s="515"/>
      <c r="O139" s="515"/>
      <c r="P139" s="515"/>
      <c r="Q139" s="515"/>
      <c r="R139" s="515"/>
      <c r="S139" s="515"/>
      <c r="T139" s="515"/>
      <c r="U139" s="515"/>
      <c r="V139" s="515"/>
      <c r="W139" s="515"/>
      <c r="X139" s="515"/>
      <c r="Y139" s="515"/>
      <c r="Z139" s="515"/>
      <c r="AA139" s="515"/>
      <c r="AB139" s="515"/>
      <c r="AC139" s="515"/>
      <c r="AD139" s="515"/>
      <c r="AE139" s="515"/>
      <c r="AF139" s="515"/>
      <c r="AG139" s="515"/>
      <c r="AH139" s="515"/>
      <c r="AI139" s="515"/>
      <c r="AJ139" s="515"/>
      <c r="AK139" s="515"/>
      <c r="AL139" s="515"/>
      <c r="AM139" s="515"/>
      <c r="AN139" s="515"/>
      <c r="AO139" s="515"/>
      <c r="AP139" s="515"/>
      <c r="AQ139" s="515"/>
      <c r="AR139" s="515"/>
      <c r="AS139" s="515"/>
      <c r="AT139" s="515"/>
      <c r="AU139" s="515"/>
      <c r="AV139" s="515"/>
      <c r="AW139" s="515"/>
      <c r="AX139" s="515"/>
      <c r="AY139" s="515"/>
      <c r="AZ139" s="515"/>
      <c r="BA139" s="515"/>
      <c r="BB139" s="515"/>
      <c r="BC139" s="515"/>
      <c r="BD139" s="515"/>
      <c r="BE139" s="515"/>
      <c r="BF139" s="515"/>
      <c r="BG139" s="515"/>
      <c r="BH139" s="515"/>
      <c r="BI139" s="515"/>
      <c r="BJ139" s="515"/>
      <c r="BK139" s="515"/>
      <c r="BL139" s="515"/>
      <c r="BM139" s="515"/>
      <c r="BN139" s="515"/>
      <c r="BO139" s="515"/>
      <c r="BP139" s="515"/>
      <c r="BQ139" s="515"/>
      <c r="BR139" s="515"/>
      <c r="BS139" s="515"/>
      <c r="BT139" s="515"/>
      <c r="BU139" s="515"/>
      <c r="BV139" s="515"/>
      <c r="BW139" s="515"/>
      <c r="BX139" s="515"/>
      <c r="BY139" s="515"/>
      <c r="BZ139" s="515"/>
      <c r="CA139" s="515"/>
      <c r="CB139" s="515"/>
      <c r="CC139" s="515"/>
      <c r="CD139" s="515"/>
      <c r="CE139" s="515"/>
      <c r="CF139" s="515"/>
      <c r="CG139" s="515"/>
      <c r="CH139" s="515"/>
      <c r="CI139" s="515"/>
      <c r="CJ139" s="515"/>
      <c r="CK139" s="515"/>
      <c r="CL139" s="515"/>
      <c r="CM139" s="515"/>
      <c r="CN139" s="515"/>
      <c r="CO139" s="515"/>
      <c r="CP139" s="515"/>
      <c r="CQ139" s="515"/>
      <c r="CR139" s="515"/>
      <c r="CS139" s="515"/>
      <c r="CT139" s="515"/>
      <c r="CU139" s="515"/>
      <c r="CV139" s="515"/>
      <c r="CW139" s="515"/>
      <c r="CX139" s="515"/>
      <c r="CY139" s="515"/>
      <c r="CZ139" s="515"/>
      <c r="DA139" s="515"/>
      <c r="DB139" s="515"/>
      <c r="DC139" s="515"/>
      <c r="DD139" s="515"/>
      <c r="DE139" s="515"/>
      <c r="DF139" s="515"/>
      <c r="DG139" s="515"/>
      <c r="DH139" s="515"/>
      <c r="DI139" s="515"/>
      <c r="DJ139" s="515"/>
      <c r="DK139" s="515"/>
      <c r="DL139" s="515"/>
      <c r="DM139" s="515"/>
      <c r="DN139" s="515"/>
      <c r="DO139" s="515"/>
      <c r="DP139" s="515"/>
      <c r="DQ139" s="515"/>
      <c r="DR139" s="515"/>
      <c r="DS139" s="515"/>
      <c r="DT139" s="515"/>
      <c r="DU139" s="515"/>
      <c r="DV139" s="515"/>
      <c r="DW139" s="515"/>
      <c r="DX139" s="515"/>
      <c r="DY139" s="515"/>
      <c r="DZ139" s="515"/>
      <c r="EA139" s="515"/>
      <c r="EB139" s="515"/>
      <c r="EC139" s="515"/>
      <c r="ED139" s="515"/>
      <c r="EE139" s="515"/>
      <c r="EF139" s="515"/>
      <c r="EG139" s="515"/>
      <c r="EH139" s="515"/>
      <c r="EI139" s="515"/>
      <c r="EJ139" s="515"/>
      <c r="EK139" s="515"/>
      <c r="EL139" s="515"/>
      <c r="EM139" s="515"/>
      <c r="EN139" s="515"/>
      <c r="EO139" s="515"/>
      <c r="EP139" s="515"/>
      <c r="EQ139" s="515"/>
      <c r="ER139" s="515"/>
      <c r="ES139" s="515"/>
      <c r="ET139" s="515"/>
      <c r="EU139" s="515"/>
      <c r="EV139" s="515"/>
      <c r="EW139" s="515"/>
      <c r="EX139" s="515"/>
      <c r="EY139" s="515"/>
      <c r="EZ139" s="515"/>
      <c r="FA139" s="515"/>
      <c r="FB139" s="515"/>
      <c r="FC139" s="515"/>
      <c r="FD139" s="515"/>
      <c r="FE139" s="515"/>
      <c r="FF139" s="515"/>
      <c r="FG139" s="515"/>
      <c r="FH139" s="515"/>
      <c r="FI139" s="515"/>
      <c r="FJ139" s="515"/>
      <c r="FK139" s="515"/>
      <c r="FL139" s="515"/>
      <c r="FM139" s="515"/>
      <c r="FN139" s="515"/>
      <c r="FO139" s="515"/>
      <c r="FP139" s="515"/>
      <c r="FQ139" s="515"/>
      <c r="FR139" s="515"/>
      <c r="FS139" s="515"/>
      <c r="FT139" s="515"/>
      <c r="FU139" s="515"/>
      <c r="FV139" s="515"/>
      <c r="FW139" s="515"/>
      <c r="FX139" s="515"/>
      <c r="FY139" s="515"/>
      <c r="FZ139" s="515"/>
      <c r="GA139" s="515"/>
      <c r="GB139" s="515"/>
      <c r="GC139" s="515"/>
    </row>
    <row r="140" spans="1:185" s="549" customFormat="1" ht="10.9" customHeight="1">
      <c r="A140" s="515"/>
      <c r="B140" s="515"/>
      <c r="C140" s="515"/>
      <c r="D140" s="515"/>
      <c r="E140" s="700"/>
      <c r="F140" s="701"/>
      <c r="G140" s="515"/>
      <c r="H140" s="515"/>
      <c r="I140" s="514"/>
      <c r="J140" s="515"/>
      <c r="K140" s="515"/>
      <c r="L140" s="515"/>
      <c r="M140" s="515"/>
      <c r="N140" s="515"/>
      <c r="O140" s="515"/>
      <c r="P140" s="515"/>
      <c r="Q140" s="515"/>
      <c r="R140" s="515"/>
      <c r="S140" s="515"/>
      <c r="T140" s="515"/>
      <c r="U140" s="515"/>
      <c r="V140" s="515"/>
      <c r="W140" s="515"/>
      <c r="X140" s="515"/>
      <c r="Y140" s="515"/>
      <c r="Z140" s="515"/>
      <c r="AA140" s="515"/>
      <c r="AB140" s="515"/>
      <c r="AC140" s="515"/>
      <c r="AD140" s="515"/>
      <c r="AE140" s="515"/>
      <c r="AF140" s="515"/>
      <c r="AG140" s="515"/>
      <c r="AH140" s="515"/>
      <c r="AI140" s="515"/>
      <c r="AJ140" s="515"/>
      <c r="AK140" s="515"/>
      <c r="AL140" s="515"/>
      <c r="AM140" s="515"/>
      <c r="AN140" s="515"/>
      <c r="AO140" s="515"/>
      <c r="AP140" s="515"/>
      <c r="AQ140" s="515"/>
      <c r="AR140" s="515"/>
      <c r="AS140" s="515"/>
      <c r="AT140" s="515"/>
      <c r="AU140" s="515"/>
      <c r="AV140" s="515"/>
      <c r="AW140" s="515"/>
      <c r="AX140" s="515"/>
      <c r="AY140" s="515"/>
      <c r="AZ140" s="515"/>
      <c r="BA140" s="515"/>
      <c r="BB140" s="515"/>
      <c r="BC140" s="515"/>
      <c r="BD140" s="515"/>
      <c r="BE140" s="515"/>
      <c r="BF140" s="515"/>
      <c r="BG140" s="515"/>
      <c r="BH140" s="515"/>
      <c r="BI140" s="515"/>
      <c r="BJ140" s="515"/>
      <c r="BK140" s="515"/>
      <c r="BL140" s="515"/>
      <c r="BM140" s="515"/>
      <c r="BN140" s="515"/>
      <c r="BO140" s="515"/>
      <c r="BP140" s="515"/>
      <c r="BQ140" s="515"/>
      <c r="BR140" s="515"/>
      <c r="BS140" s="515"/>
      <c r="BT140" s="515"/>
      <c r="BU140" s="515"/>
      <c r="BV140" s="515"/>
      <c r="BW140" s="515"/>
      <c r="BX140" s="515"/>
      <c r="BY140" s="515"/>
      <c r="BZ140" s="515"/>
      <c r="CA140" s="515"/>
      <c r="CB140" s="515"/>
      <c r="CC140" s="515"/>
      <c r="CD140" s="515"/>
      <c r="CE140" s="515"/>
      <c r="CF140" s="515"/>
      <c r="CG140" s="515"/>
      <c r="CH140" s="515"/>
      <c r="CI140" s="515"/>
      <c r="CJ140" s="515"/>
      <c r="CK140" s="515"/>
      <c r="CL140" s="515"/>
      <c r="CM140" s="515"/>
      <c r="CN140" s="515"/>
      <c r="CO140" s="515"/>
      <c r="CP140" s="515"/>
      <c r="CQ140" s="515"/>
      <c r="CR140" s="515"/>
      <c r="CS140" s="515"/>
      <c r="CT140" s="515"/>
      <c r="CU140" s="515"/>
      <c r="CV140" s="515"/>
      <c r="CW140" s="515"/>
      <c r="CX140" s="515"/>
      <c r="CY140" s="515"/>
      <c r="CZ140" s="515"/>
      <c r="DA140" s="515"/>
      <c r="DB140" s="515"/>
      <c r="DC140" s="515"/>
      <c r="DD140" s="515"/>
      <c r="DE140" s="515"/>
      <c r="DF140" s="515"/>
      <c r="DG140" s="515"/>
      <c r="DH140" s="515"/>
      <c r="DI140" s="515"/>
      <c r="DJ140" s="515"/>
      <c r="DK140" s="515"/>
      <c r="DL140" s="515"/>
      <c r="DM140" s="515"/>
      <c r="DN140" s="515"/>
      <c r="DO140" s="515"/>
      <c r="DP140" s="515"/>
      <c r="DQ140" s="515"/>
      <c r="DR140" s="515"/>
      <c r="DS140" s="515"/>
      <c r="DT140" s="515"/>
      <c r="DU140" s="515"/>
      <c r="DV140" s="515"/>
      <c r="DW140" s="515"/>
      <c r="DX140" s="515"/>
      <c r="DY140" s="515"/>
      <c r="DZ140" s="515"/>
      <c r="EA140" s="515"/>
      <c r="EB140" s="515"/>
      <c r="EC140" s="515"/>
      <c r="ED140" s="515"/>
      <c r="EE140" s="515"/>
      <c r="EF140" s="515"/>
      <c r="EG140" s="515"/>
      <c r="EH140" s="515"/>
      <c r="EI140" s="515"/>
      <c r="EJ140" s="515"/>
      <c r="EK140" s="515"/>
      <c r="EL140" s="515"/>
      <c r="EM140" s="515"/>
      <c r="EN140" s="515"/>
      <c r="EO140" s="515"/>
      <c r="EP140" s="515"/>
      <c r="EQ140" s="515"/>
      <c r="ER140" s="515"/>
      <c r="ES140" s="515"/>
      <c r="ET140" s="515"/>
      <c r="EU140" s="515"/>
      <c r="EV140" s="515"/>
      <c r="EW140" s="515"/>
      <c r="EX140" s="515"/>
      <c r="EY140" s="515"/>
      <c r="EZ140" s="515"/>
      <c r="FA140" s="515"/>
      <c r="FB140" s="515"/>
      <c r="FC140" s="515"/>
      <c r="FD140" s="515"/>
      <c r="FE140" s="515"/>
      <c r="FF140" s="515"/>
      <c r="FG140" s="515"/>
      <c r="FH140" s="515"/>
      <c r="FI140" s="515"/>
      <c r="FJ140" s="515"/>
      <c r="FK140" s="515"/>
      <c r="FL140" s="515"/>
      <c r="FM140" s="515"/>
      <c r="FN140" s="515"/>
      <c r="FO140" s="515"/>
      <c r="FP140" s="515"/>
      <c r="FQ140" s="515"/>
      <c r="FR140" s="515"/>
      <c r="FS140" s="515"/>
      <c r="FT140" s="515"/>
      <c r="FU140" s="515"/>
      <c r="FV140" s="515"/>
      <c r="FW140" s="515"/>
      <c r="FX140" s="515"/>
      <c r="FY140" s="515"/>
      <c r="FZ140" s="515"/>
      <c r="GA140" s="515"/>
      <c r="GB140" s="515"/>
      <c r="GC140" s="515"/>
    </row>
    <row r="141" spans="1:185" s="549" customFormat="1" ht="10.9" customHeight="1">
      <c r="A141" s="515"/>
      <c r="B141" s="515"/>
      <c r="C141" s="515"/>
      <c r="D141" s="515"/>
      <c r="E141" s="700"/>
      <c r="F141" s="701"/>
      <c r="G141" s="515"/>
      <c r="H141" s="515"/>
      <c r="I141" s="514"/>
      <c r="J141" s="515"/>
      <c r="K141" s="515"/>
      <c r="L141" s="515"/>
      <c r="M141" s="515"/>
      <c r="N141" s="515"/>
      <c r="O141" s="515"/>
      <c r="P141" s="515"/>
      <c r="Q141" s="515"/>
      <c r="R141" s="515"/>
      <c r="S141" s="515"/>
      <c r="T141" s="515"/>
      <c r="U141" s="515"/>
      <c r="V141" s="515"/>
      <c r="W141" s="515"/>
      <c r="X141" s="515"/>
      <c r="Y141" s="515"/>
      <c r="Z141" s="515"/>
      <c r="AA141" s="515"/>
      <c r="AB141" s="515"/>
      <c r="AC141" s="515"/>
      <c r="AD141" s="515"/>
      <c r="AE141" s="515"/>
      <c r="AF141" s="515"/>
      <c r="AG141" s="515"/>
      <c r="AH141" s="515"/>
      <c r="AI141" s="515"/>
      <c r="AJ141" s="515"/>
      <c r="AK141" s="515"/>
      <c r="AL141" s="515"/>
      <c r="AM141" s="515"/>
      <c r="AN141" s="515"/>
      <c r="AO141" s="515"/>
      <c r="AP141" s="515"/>
      <c r="AQ141" s="515"/>
      <c r="AR141" s="515"/>
      <c r="AS141" s="515"/>
      <c r="AT141" s="515"/>
      <c r="AU141" s="515"/>
      <c r="AV141" s="515"/>
      <c r="AW141" s="515"/>
      <c r="AX141" s="515"/>
      <c r="AY141" s="515"/>
      <c r="AZ141" s="515"/>
      <c r="BA141" s="515"/>
      <c r="BB141" s="515"/>
      <c r="BC141" s="515"/>
      <c r="BD141" s="515"/>
      <c r="BE141" s="515"/>
      <c r="BF141" s="515"/>
      <c r="BG141" s="515"/>
      <c r="BH141" s="515"/>
      <c r="BI141" s="515"/>
      <c r="BJ141" s="515"/>
      <c r="BK141" s="515"/>
      <c r="BL141" s="515"/>
      <c r="BM141" s="515"/>
      <c r="BN141" s="515"/>
      <c r="BO141" s="515"/>
      <c r="BP141" s="515"/>
      <c r="BQ141" s="515"/>
      <c r="BR141" s="515"/>
      <c r="BS141" s="515"/>
      <c r="BT141" s="515"/>
      <c r="BU141" s="515"/>
      <c r="BV141" s="515"/>
      <c r="BW141" s="515"/>
      <c r="BX141" s="515"/>
      <c r="BY141" s="515"/>
      <c r="BZ141" s="515"/>
      <c r="CA141" s="515"/>
      <c r="CB141" s="515"/>
      <c r="CC141" s="515"/>
      <c r="CD141" s="515"/>
      <c r="CE141" s="515"/>
      <c r="CF141" s="515"/>
      <c r="CG141" s="515"/>
      <c r="CH141" s="515"/>
      <c r="CI141" s="515"/>
      <c r="CJ141" s="515"/>
      <c r="CK141" s="515"/>
      <c r="CL141" s="515"/>
      <c r="CM141" s="515"/>
      <c r="CN141" s="515"/>
      <c r="CO141" s="515"/>
      <c r="CP141" s="515"/>
      <c r="CQ141" s="515"/>
      <c r="CR141" s="515"/>
      <c r="CS141" s="515"/>
      <c r="CT141" s="515"/>
      <c r="CU141" s="515"/>
      <c r="CV141" s="515"/>
      <c r="CW141" s="515"/>
      <c r="CX141" s="515"/>
      <c r="CY141" s="515"/>
      <c r="CZ141" s="515"/>
      <c r="DA141" s="515"/>
      <c r="DB141" s="515"/>
      <c r="DC141" s="515"/>
      <c r="DD141" s="515"/>
      <c r="DE141" s="515"/>
      <c r="DF141" s="515"/>
      <c r="DG141" s="515"/>
      <c r="DH141" s="515"/>
      <c r="DI141" s="515"/>
      <c r="DJ141" s="515"/>
      <c r="DK141" s="515"/>
      <c r="DL141" s="515"/>
      <c r="DM141" s="515"/>
      <c r="DN141" s="515"/>
      <c r="DO141" s="515"/>
      <c r="DP141" s="515"/>
      <c r="DQ141" s="515"/>
      <c r="DR141" s="515"/>
      <c r="DS141" s="515"/>
      <c r="DT141" s="515"/>
      <c r="DU141" s="515"/>
      <c r="DV141" s="515"/>
      <c r="DW141" s="515"/>
      <c r="DX141" s="515"/>
      <c r="DY141" s="515"/>
      <c r="DZ141" s="515"/>
      <c r="EA141" s="515"/>
      <c r="EB141" s="515"/>
      <c r="EC141" s="515"/>
      <c r="ED141" s="515"/>
      <c r="EE141" s="515"/>
      <c r="EF141" s="515"/>
      <c r="EG141" s="515"/>
      <c r="EH141" s="515"/>
      <c r="EI141" s="515"/>
      <c r="EJ141" s="515"/>
      <c r="EK141" s="515"/>
      <c r="EL141" s="515"/>
      <c r="EM141" s="515"/>
      <c r="EN141" s="515"/>
      <c r="EO141" s="515"/>
      <c r="EP141" s="515"/>
      <c r="EQ141" s="515"/>
      <c r="ER141" s="515"/>
      <c r="ES141" s="515"/>
      <c r="ET141" s="515"/>
      <c r="EU141" s="515"/>
      <c r="EV141" s="515"/>
      <c r="EW141" s="515"/>
      <c r="EX141" s="515"/>
      <c r="EY141" s="515"/>
      <c r="EZ141" s="515"/>
      <c r="FA141" s="515"/>
      <c r="FB141" s="515"/>
      <c r="FC141" s="515"/>
      <c r="FD141" s="515"/>
      <c r="FE141" s="515"/>
      <c r="FF141" s="515"/>
      <c r="FG141" s="515"/>
      <c r="FH141" s="515"/>
      <c r="FI141" s="515"/>
      <c r="FJ141" s="515"/>
      <c r="FK141" s="515"/>
      <c r="FL141" s="515"/>
      <c r="FM141" s="515"/>
      <c r="FN141" s="515"/>
      <c r="FO141" s="515"/>
      <c r="FP141" s="515"/>
      <c r="FQ141" s="515"/>
      <c r="FR141" s="515"/>
      <c r="FS141" s="515"/>
      <c r="FT141" s="515"/>
      <c r="FU141" s="515"/>
      <c r="FV141" s="515"/>
      <c r="FW141" s="515"/>
      <c r="FX141" s="515"/>
      <c r="FY141" s="515"/>
      <c r="FZ141" s="515"/>
      <c r="GA141" s="515"/>
      <c r="GB141" s="515"/>
      <c r="GC141" s="515"/>
    </row>
    <row r="142" spans="1:185" s="549" customFormat="1" ht="10.9" customHeight="1">
      <c r="A142" s="515"/>
      <c r="B142" s="515"/>
      <c r="C142" s="515"/>
      <c r="D142" s="515"/>
      <c r="E142" s="700"/>
      <c r="F142" s="701"/>
      <c r="G142" s="515"/>
      <c r="H142" s="515"/>
      <c r="I142" s="514"/>
      <c r="J142" s="515"/>
      <c r="K142" s="515"/>
      <c r="L142" s="515"/>
      <c r="M142" s="515"/>
      <c r="N142" s="515"/>
      <c r="O142" s="515"/>
      <c r="P142" s="515"/>
      <c r="Q142" s="515"/>
      <c r="R142" s="515"/>
      <c r="S142" s="515"/>
      <c r="T142" s="515"/>
      <c r="U142" s="515"/>
      <c r="V142" s="515"/>
      <c r="W142" s="515"/>
      <c r="X142" s="515"/>
      <c r="Y142" s="515"/>
      <c r="Z142" s="515"/>
      <c r="AA142" s="515"/>
      <c r="AB142" s="515"/>
      <c r="AC142" s="515"/>
      <c r="AD142" s="515"/>
      <c r="AE142" s="515"/>
      <c r="AF142" s="515"/>
      <c r="AG142" s="515"/>
      <c r="AH142" s="515"/>
      <c r="AI142" s="515"/>
      <c r="AJ142" s="515"/>
      <c r="AK142" s="515"/>
      <c r="AL142" s="515"/>
      <c r="AM142" s="515"/>
      <c r="AN142" s="515"/>
      <c r="AO142" s="515"/>
      <c r="AP142" s="515"/>
      <c r="AQ142" s="515"/>
      <c r="AR142" s="515"/>
      <c r="AS142" s="515"/>
      <c r="AT142" s="515"/>
      <c r="AU142" s="515"/>
      <c r="AV142" s="515"/>
      <c r="AW142" s="515"/>
      <c r="AX142" s="515"/>
      <c r="AY142" s="515"/>
      <c r="AZ142" s="515"/>
      <c r="BA142" s="515"/>
      <c r="BB142" s="515"/>
      <c r="BC142" s="515"/>
      <c r="BD142" s="515"/>
      <c r="BE142" s="515"/>
      <c r="BF142" s="515"/>
      <c r="BG142" s="515"/>
      <c r="BH142" s="515"/>
      <c r="BI142" s="515"/>
      <c r="BJ142" s="515"/>
      <c r="BK142" s="515"/>
      <c r="BL142" s="515"/>
      <c r="BM142" s="515"/>
      <c r="BN142" s="515"/>
      <c r="BO142" s="515"/>
      <c r="BP142" s="515"/>
      <c r="BQ142" s="515"/>
      <c r="BR142" s="515"/>
      <c r="BS142" s="515"/>
      <c r="BT142" s="515"/>
      <c r="BU142" s="515"/>
      <c r="BV142" s="515"/>
      <c r="BW142" s="515"/>
      <c r="BX142" s="515"/>
      <c r="BY142" s="515"/>
      <c r="BZ142" s="515"/>
      <c r="CA142" s="515"/>
      <c r="CB142" s="515"/>
      <c r="CC142" s="515"/>
      <c r="CD142" s="515"/>
      <c r="CE142" s="515"/>
      <c r="CF142" s="515"/>
      <c r="CG142" s="515"/>
      <c r="CH142" s="515"/>
      <c r="CI142" s="515"/>
      <c r="CJ142" s="515"/>
      <c r="CK142" s="515"/>
      <c r="CL142" s="515"/>
      <c r="CM142" s="515"/>
      <c r="CN142" s="515"/>
      <c r="CO142" s="515"/>
      <c r="CP142" s="515"/>
      <c r="CQ142" s="515"/>
      <c r="CR142" s="515"/>
      <c r="CS142" s="515"/>
      <c r="CT142" s="515"/>
      <c r="CU142" s="515"/>
      <c r="CV142" s="515"/>
      <c r="CW142" s="515"/>
      <c r="CX142" s="515"/>
      <c r="CY142" s="515"/>
      <c r="CZ142" s="515"/>
      <c r="DA142" s="515"/>
      <c r="DB142" s="515"/>
      <c r="DC142" s="515"/>
      <c r="DD142" s="515"/>
      <c r="DE142" s="515"/>
      <c r="DF142" s="515"/>
      <c r="DG142" s="515"/>
      <c r="DH142" s="515"/>
      <c r="DI142" s="515"/>
      <c r="DJ142" s="515"/>
      <c r="DK142" s="515"/>
      <c r="DL142" s="515"/>
      <c r="DM142" s="515"/>
      <c r="DN142" s="515"/>
      <c r="DO142" s="515"/>
      <c r="DP142" s="515"/>
      <c r="DQ142" s="515"/>
      <c r="DR142" s="515"/>
      <c r="DS142" s="515"/>
      <c r="DT142" s="515"/>
      <c r="DU142" s="515"/>
      <c r="DV142" s="515"/>
      <c r="DW142" s="515"/>
      <c r="DX142" s="515"/>
      <c r="DY142" s="515"/>
      <c r="DZ142" s="515"/>
      <c r="EA142" s="515"/>
      <c r="EB142" s="515"/>
      <c r="EC142" s="515"/>
      <c r="ED142" s="515"/>
      <c r="EE142" s="515"/>
      <c r="EF142" s="515"/>
      <c r="EG142" s="515"/>
      <c r="EH142" s="515"/>
      <c r="EI142" s="515"/>
      <c r="EJ142" s="515"/>
      <c r="EK142" s="515"/>
      <c r="EL142" s="515"/>
      <c r="EM142" s="515"/>
      <c r="EN142" s="515"/>
      <c r="EO142" s="515"/>
      <c r="EP142" s="515"/>
      <c r="EQ142" s="515"/>
      <c r="ER142" s="515"/>
      <c r="ES142" s="515"/>
      <c r="ET142" s="515"/>
      <c r="EU142" s="515"/>
      <c r="EV142" s="515"/>
      <c r="EW142" s="515"/>
      <c r="EX142" s="515"/>
      <c r="EY142" s="515"/>
      <c r="EZ142" s="515"/>
      <c r="FA142" s="515"/>
      <c r="FB142" s="515"/>
      <c r="FC142" s="515"/>
      <c r="FD142" s="515"/>
      <c r="FE142" s="515"/>
      <c r="FF142" s="515"/>
      <c r="FG142" s="515"/>
      <c r="FH142" s="515"/>
      <c r="FI142" s="515"/>
      <c r="FJ142" s="515"/>
      <c r="FK142" s="515"/>
      <c r="FL142" s="515"/>
      <c r="FM142" s="515"/>
      <c r="FN142" s="515"/>
      <c r="FO142" s="515"/>
      <c r="FP142" s="515"/>
      <c r="FQ142" s="515"/>
      <c r="FR142" s="515"/>
      <c r="FS142" s="515"/>
      <c r="FT142" s="515"/>
      <c r="FU142" s="515"/>
      <c r="FV142" s="515"/>
      <c r="FW142" s="515"/>
      <c r="FX142" s="515"/>
      <c r="FY142" s="515"/>
      <c r="FZ142" s="515"/>
      <c r="GA142" s="515"/>
      <c r="GB142" s="515"/>
      <c r="GC142" s="515"/>
    </row>
    <row r="143" spans="1:185" s="549" customFormat="1" ht="10.9" customHeight="1">
      <c r="A143" s="515"/>
      <c r="B143" s="515"/>
      <c r="C143" s="515"/>
      <c r="D143" s="515"/>
      <c r="E143" s="700"/>
      <c r="F143" s="701"/>
      <c r="G143" s="515"/>
      <c r="H143" s="515"/>
      <c r="I143" s="514"/>
      <c r="J143" s="515"/>
      <c r="K143" s="515"/>
      <c r="L143" s="515"/>
      <c r="M143" s="515"/>
      <c r="N143" s="515"/>
      <c r="O143" s="515"/>
      <c r="P143" s="515"/>
      <c r="Q143" s="515"/>
      <c r="R143" s="515"/>
      <c r="S143" s="515"/>
      <c r="T143" s="515"/>
      <c r="U143" s="515"/>
      <c r="V143" s="515"/>
      <c r="W143" s="515"/>
      <c r="X143" s="515"/>
      <c r="Y143" s="515"/>
      <c r="Z143" s="515"/>
      <c r="AA143" s="515"/>
      <c r="AB143" s="515"/>
      <c r="AC143" s="515"/>
      <c r="AD143" s="515"/>
      <c r="AE143" s="515"/>
      <c r="AF143" s="515"/>
      <c r="AG143" s="515"/>
      <c r="AH143" s="515"/>
      <c r="AI143" s="515"/>
      <c r="AJ143" s="515"/>
      <c r="AK143" s="515"/>
      <c r="AL143" s="515"/>
      <c r="AM143" s="515"/>
      <c r="AN143" s="515"/>
      <c r="AO143" s="515"/>
      <c r="AP143" s="515"/>
      <c r="AQ143" s="515"/>
      <c r="AR143" s="515"/>
      <c r="AS143" s="515"/>
      <c r="AT143" s="515"/>
      <c r="AU143" s="515"/>
      <c r="AV143" s="515"/>
      <c r="AW143" s="515"/>
      <c r="AX143" s="515"/>
      <c r="AY143" s="515"/>
      <c r="AZ143" s="515"/>
      <c r="BA143" s="515"/>
      <c r="BB143" s="515"/>
      <c r="BC143" s="515"/>
      <c r="BD143" s="515"/>
      <c r="BE143" s="515"/>
      <c r="BF143" s="515"/>
      <c r="BG143" s="515"/>
      <c r="BH143" s="515"/>
      <c r="BI143" s="515"/>
      <c r="BJ143" s="515"/>
      <c r="BK143" s="515"/>
      <c r="BL143" s="515"/>
      <c r="BM143" s="515"/>
      <c r="BN143" s="515"/>
      <c r="BO143" s="515"/>
      <c r="BP143" s="515"/>
      <c r="BQ143" s="515"/>
      <c r="BR143" s="515"/>
      <c r="BS143" s="515"/>
      <c r="BT143" s="515"/>
      <c r="BU143" s="515"/>
      <c r="BV143" s="515"/>
      <c r="BW143" s="515"/>
      <c r="BX143" s="515"/>
      <c r="BY143" s="515"/>
      <c r="BZ143" s="515"/>
      <c r="CA143" s="515"/>
      <c r="CB143" s="515"/>
      <c r="CC143" s="515"/>
      <c r="CD143" s="515"/>
      <c r="CE143" s="515"/>
      <c r="CF143" s="515"/>
      <c r="CG143" s="515"/>
      <c r="CH143" s="515"/>
      <c r="CI143" s="515"/>
      <c r="CJ143" s="515"/>
      <c r="CK143" s="515"/>
      <c r="CL143" s="515"/>
      <c r="CM143" s="515"/>
      <c r="CN143" s="515"/>
      <c r="CO143" s="515"/>
      <c r="CP143" s="515"/>
      <c r="CQ143" s="515"/>
      <c r="CR143" s="515"/>
      <c r="CS143" s="515"/>
      <c r="CT143" s="515"/>
      <c r="CU143" s="515"/>
      <c r="CV143" s="515"/>
      <c r="CW143" s="515"/>
      <c r="CX143" s="515"/>
      <c r="CY143" s="515"/>
      <c r="CZ143" s="515"/>
      <c r="DA143" s="515"/>
      <c r="DB143" s="515"/>
      <c r="DC143" s="515"/>
      <c r="DD143" s="515"/>
      <c r="DE143" s="515"/>
      <c r="DF143" s="515"/>
      <c r="DG143" s="515"/>
      <c r="DH143" s="515"/>
      <c r="DI143" s="515"/>
      <c r="DJ143" s="515"/>
      <c r="DK143" s="515"/>
      <c r="DL143" s="515"/>
      <c r="DM143" s="515"/>
      <c r="DN143" s="515"/>
      <c r="DO143" s="515"/>
      <c r="DP143" s="515"/>
      <c r="DQ143" s="515"/>
      <c r="DR143" s="515"/>
      <c r="DS143" s="515"/>
      <c r="DT143" s="515"/>
      <c r="DU143" s="515"/>
      <c r="DV143" s="515"/>
      <c r="DW143" s="515"/>
      <c r="DX143" s="515"/>
      <c r="DY143" s="515"/>
      <c r="DZ143" s="515"/>
      <c r="EA143" s="515"/>
      <c r="EB143" s="515"/>
      <c r="EC143" s="515"/>
      <c r="ED143" s="515"/>
      <c r="EE143" s="515"/>
      <c r="EF143" s="515"/>
      <c r="EG143" s="515"/>
      <c r="EH143" s="515"/>
      <c r="EI143" s="515"/>
      <c r="EJ143" s="515"/>
      <c r="EK143" s="515"/>
      <c r="EL143" s="515"/>
      <c r="EM143" s="515"/>
      <c r="EN143" s="515"/>
      <c r="EO143" s="515"/>
      <c r="EP143" s="515"/>
      <c r="EQ143" s="515"/>
      <c r="ER143" s="515"/>
      <c r="ES143" s="515"/>
      <c r="ET143" s="515"/>
      <c r="EU143" s="515"/>
      <c r="EV143" s="515"/>
      <c r="EW143" s="515"/>
      <c r="EX143" s="515"/>
      <c r="EY143" s="515"/>
      <c r="EZ143" s="515"/>
      <c r="FA143" s="515"/>
      <c r="FB143" s="515"/>
      <c r="FC143" s="515"/>
      <c r="FD143" s="515"/>
      <c r="FE143" s="515"/>
      <c r="FF143" s="515"/>
      <c r="FG143" s="515"/>
      <c r="FH143" s="515"/>
      <c r="FI143" s="515"/>
      <c r="FJ143" s="515"/>
      <c r="FK143" s="515"/>
      <c r="FL143" s="515"/>
      <c r="FM143" s="515"/>
      <c r="FN143" s="515"/>
      <c r="FO143" s="515"/>
      <c r="FP143" s="515"/>
      <c r="FQ143" s="515"/>
      <c r="FR143" s="515"/>
      <c r="FS143" s="515"/>
      <c r="FT143" s="515"/>
      <c r="FU143" s="515"/>
      <c r="FV143" s="515"/>
      <c r="FW143" s="515"/>
      <c r="FX143" s="515"/>
      <c r="FY143" s="515"/>
      <c r="FZ143" s="515"/>
      <c r="GA143" s="515"/>
      <c r="GB143" s="515"/>
      <c r="GC143" s="515"/>
    </row>
    <row r="144" spans="1:185" s="549" customFormat="1" ht="10.9" customHeight="1">
      <c r="A144" s="515"/>
      <c r="B144" s="515"/>
      <c r="C144" s="515"/>
      <c r="D144" s="515"/>
      <c r="E144" s="700"/>
      <c r="F144" s="701"/>
      <c r="G144" s="515"/>
      <c r="H144" s="515"/>
      <c r="I144" s="514"/>
      <c r="J144" s="515"/>
      <c r="K144" s="515"/>
      <c r="L144" s="515"/>
      <c r="M144" s="515"/>
      <c r="N144" s="515"/>
      <c r="O144" s="515"/>
      <c r="P144" s="515"/>
      <c r="Q144" s="515"/>
      <c r="R144" s="515"/>
      <c r="S144" s="515"/>
      <c r="T144" s="515"/>
      <c r="U144" s="515"/>
      <c r="V144" s="515"/>
      <c r="W144" s="515"/>
      <c r="X144" s="515"/>
      <c r="Y144" s="515"/>
      <c r="Z144" s="515"/>
      <c r="AA144" s="515"/>
      <c r="AB144" s="515"/>
      <c r="AC144" s="515"/>
      <c r="AD144" s="515"/>
      <c r="AE144" s="515"/>
      <c r="AF144" s="515"/>
      <c r="AG144" s="515"/>
      <c r="AH144" s="515"/>
      <c r="AI144" s="515"/>
      <c r="AJ144" s="515"/>
      <c r="AK144" s="515"/>
      <c r="AL144" s="515"/>
      <c r="AM144" s="515"/>
      <c r="AN144" s="515"/>
      <c r="AO144" s="515"/>
      <c r="AP144" s="515"/>
      <c r="AQ144" s="515"/>
      <c r="AR144" s="515"/>
      <c r="AS144" s="515"/>
      <c r="AT144" s="515"/>
      <c r="AU144" s="515"/>
      <c r="AV144" s="515"/>
      <c r="AW144" s="515"/>
      <c r="AX144" s="515"/>
      <c r="AY144" s="515"/>
      <c r="AZ144" s="515"/>
      <c r="BA144" s="515"/>
      <c r="BB144" s="515"/>
      <c r="BC144" s="515"/>
      <c r="BD144" s="515"/>
      <c r="BE144" s="515"/>
      <c r="BF144" s="515"/>
      <c r="BG144" s="515"/>
      <c r="BH144" s="515"/>
      <c r="BI144" s="515"/>
      <c r="BJ144" s="515"/>
      <c r="BK144" s="515"/>
      <c r="BL144" s="515"/>
      <c r="BM144" s="515"/>
      <c r="BN144" s="515"/>
      <c r="BO144" s="515"/>
      <c r="BP144" s="515"/>
      <c r="BQ144" s="515"/>
      <c r="BR144" s="515"/>
      <c r="BS144" s="515"/>
      <c r="BT144" s="515"/>
      <c r="BU144" s="515"/>
      <c r="BV144" s="515"/>
      <c r="BW144" s="515"/>
      <c r="BX144" s="515"/>
      <c r="BY144" s="515"/>
      <c r="BZ144" s="515"/>
      <c r="CA144" s="515"/>
      <c r="CB144" s="515"/>
      <c r="CC144" s="515"/>
      <c r="CD144" s="515"/>
      <c r="CE144" s="515"/>
      <c r="CF144" s="515"/>
      <c r="CG144" s="515"/>
      <c r="CH144" s="515"/>
      <c r="CI144" s="515"/>
      <c r="CJ144" s="515"/>
      <c r="CK144" s="515"/>
      <c r="CL144" s="515"/>
      <c r="CM144" s="515"/>
      <c r="CN144" s="515"/>
      <c r="CO144" s="515"/>
      <c r="CP144" s="515"/>
      <c r="CQ144" s="515"/>
      <c r="CR144" s="515"/>
      <c r="CS144" s="515"/>
      <c r="CT144" s="515"/>
      <c r="CU144" s="515"/>
      <c r="CV144" s="515"/>
      <c r="CW144" s="515"/>
      <c r="CX144" s="515"/>
      <c r="CY144" s="515"/>
      <c r="CZ144" s="515"/>
      <c r="DA144" s="515"/>
      <c r="DB144" s="515"/>
      <c r="DC144" s="515"/>
      <c r="DD144" s="515"/>
      <c r="DE144" s="515"/>
      <c r="DF144" s="515"/>
      <c r="DG144" s="515"/>
      <c r="DH144" s="515"/>
      <c r="DI144" s="515"/>
      <c r="DJ144" s="515"/>
      <c r="DK144" s="515"/>
      <c r="DL144" s="515"/>
      <c r="DM144" s="515"/>
      <c r="DN144" s="515"/>
      <c r="DO144" s="515"/>
      <c r="DP144" s="515"/>
      <c r="DQ144" s="515"/>
      <c r="DR144" s="515"/>
      <c r="DS144" s="515"/>
      <c r="DT144" s="515"/>
      <c r="DU144" s="515"/>
      <c r="DV144" s="515"/>
      <c r="DW144" s="515"/>
      <c r="DX144" s="515"/>
      <c r="DY144" s="515"/>
      <c r="DZ144" s="515"/>
      <c r="EA144" s="515"/>
      <c r="EB144" s="515"/>
      <c r="EC144" s="515"/>
      <c r="ED144" s="515"/>
      <c r="EE144" s="515"/>
      <c r="EF144" s="515"/>
      <c r="EG144" s="515"/>
      <c r="EH144" s="515"/>
      <c r="EI144" s="515"/>
      <c r="EJ144" s="515"/>
      <c r="EK144" s="515"/>
      <c r="EL144" s="515"/>
      <c r="EM144" s="515"/>
      <c r="EN144" s="515"/>
      <c r="EO144" s="515"/>
      <c r="EP144" s="515"/>
      <c r="EQ144" s="515"/>
      <c r="ER144" s="515"/>
      <c r="ES144" s="515"/>
      <c r="ET144" s="515"/>
      <c r="EU144" s="515"/>
      <c r="EV144" s="515"/>
      <c r="EW144" s="515"/>
      <c r="EX144" s="515"/>
      <c r="EY144" s="515"/>
      <c r="EZ144" s="515"/>
      <c r="FA144" s="515"/>
      <c r="FB144" s="515"/>
      <c r="FC144" s="515"/>
      <c r="FD144" s="515"/>
      <c r="FE144" s="515"/>
      <c r="FF144" s="515"/>
      <c r="FG144" s="515"/>
      <c r="FH144" s="515"/>
      <c r="FI144" s="515"/>
      <c r="FJ144" s="515"/>
      <c r="FK144" s="515"/>
      <c r="FL144" s="515"/>
      <c r="FM144" s="515"/>
      <c r="FN144" s="515"/>
      <c r="FO144" s="515"/>
      <c r="FP144" s="515"/>
      <c r="FQ144" s="515"/>
      <c r="FR144" s="515"/>
      <c r="FS144" s="515"/>
      <c r="FT144" s="515"/>
      <c r="FU144" s="515"/>
      <c r="FV144" s="515"/>
      <c r="FW144" s="515"/>
      <c r="FX144" s="515"/>
      <c r="FY144" s="515"/>
      <c r="FZ144" s="515"/>
      <c r="GA144" s="515"/>
      <c r="GB144" s="515"/>
      <c r="GC144" s="515"/>
    </row>
    <row r="145" spans="1:185" s="549" customFormat="1" ht="10.9" customHeight="1">
      <c r="A145" s="515"/>
      <c r="B145" s="515"/>
      <c r="C145" s="515"/>
      <c r="D145" s="515"/>
      <c r="E145" s="700"/>
      <c r="F145" s="701"/>
      <c r="G145" s="515"/>
      <c r="H145" s="515"/>
      <c r="I145" s="514"/>
      <c r="J145" s="515"/>
      <c r="K145" s="515"/>
      <c r="L145" s="515"/>
      <c r="M145" s="515"/>
      <c r="N145" s="515"/>
      <c r="O145" s="515"/>
      <c r="P145" s="515"/>
      <c r="Q145" s="515"/>
      <c r="R145" s="515"/>
      <c r="S145" s="515"/>
      <c r="T145" s="515"/>
      <c r="U145" s="515"/>
      <c r="V145" s="515"/>
      <c r="W145" s="515"/>
      <c r="X145" s="515"/>
      <c r="Y145" s="515"/>
      <c r="Z145" s="515"/>
      <c r="AA145" s="515"/>
      <c r="AB145" s="515"/>
      <c r="AC145" s="515"/>
      <c r="AD145" s="515"/>
      <c r="AE145" s="515"/>
      <c r="AF145" s="515"/>
      <c r="AG145" s="515"/>
      <c r="AH145" s="515"/>
      <c r="AI145" s="515"/>
      <c r="AJ145" s="515"/>
      <c r="AK145" s="515"/>
      <c r="AL145" s="515"/>
      <c r="AM145" s="515"/>
      <c r="AN145" s="515"/>
      <c r="AO145" s="515"/>
      <c r="AP145" s="515"/>
      <c r="AQ145" s="515"/>
      <c r="AR145" s="515"/>
      <c r="AS145" s="515"/>
      <c r="AT145" s="515"/>
      <c r="AU145" s="515"/>
      <c r="AV145" s="515"/>
      <c r="AW145" s="515"/>
      <c r="AX145" s="515"/>
      <c r="AY145" s="515"/>
      <c r="AZ145" s="515"/>
      <c r="BA145" s="515"/>
      <c r="BB145" s="515"/>
      <c r="BC145" s="515"/>
      <c r="BD145" s="515"/>
      <c r="BE145" s="515"/>
      <c r="BF145" s="515"/>
      <c r="BG145" s="515"/>
      <c r="BH145" s="515"/>
      <c r="BI145" s="515"/>
      <c r="BJ145" s="515"/>
      <c r="BK145" s="515"/>
      <c r="BL145" s="515"/>
      <c r="BM145" s="515"/>
      <c r="BN145" s="515"/>
      <c r="BO145" s="515"/>
      <c r="BP145" s="515"/>
      <c r="BQ145" s="515"/>
      <c r="BR145" s="515"/>
      <c r="BS145" s="515"/>
      <c r="BT145" s="515"/>
      <c r="BU145" s="515"/>
      <c r="BV145" s="515"/>
      <c r="BW145" s="515"/>
      <c r="BX145" s="515"/>
      <c r="BY145" s="515"/>
      <c r="BZ145" s="515"/>
      <c r="CA145" s="515"/>
      <c r="CB145" s="515"/>
      <c r="CC145" s="515"/>
      <c r="CD145" s="515"/>
      <c r="CE145" s="515"/>
      <c r="CF145" s="515"/>
      <c r="CG145" s="515"/>
      <c r="CH145" s="515"/>
      <c r="CI145" s="515"/>
      <c r="CJ145" s="515"/>
      <c r="CK145" s="515"/>
      <c r="CL145" s="515"/>
      <c r="CM145" s="515"/>
      <c r="CN145" s="515"/>
      <c r="CO145" s="515"/>
      <c r="CP145" s="515"/>
      <c r="CQ145" s="515"/>
      <c r="CR145" s="515"/>
      <c r="CS145" s="515"/>
      <c r="CT145" s="515"/>
      <c r="CU145" s="515"/>
      <c r="CV145" s="515"/>
      <c r="CW145" s="515"/>
      <c r="CX145" s="515"/>
      <c r="CY145" s="515"/>
      <c r="CZ145" s="515"/>
      <c r="DA145" s="515"/>
      <c r="DB145" s="515"/>
      <c r="DC145" s="515"/>
      <c r="DD145" s="515"/>
      <c r="DE145" s="515"/>
      <c r="DF145" s="515"/>
      <c r="DG145" s="515"/>
      <c r="DH145" s="515"/>
      <c r="DI145" s="515"/>
      <c r="DJ145" s="515"/>
      <c r="DK145" s="515"/>
      <c r="DL145" s="515"/>
      <c r="DM145" s="515"/>
      <c r="DN145" s="515"/>
      <c r="DO145" s="515"/>
      <c r="DP145" s="515"/>
      <c r="DQ145" s="515"/>
      <c r="DR145" s="515"/>
      <c r="DS145" s="515"/>
      <c r="DT145" s="515"/>
      <c r="DU145" s="515"/>
      <c r="DV145" s="515"/>
      <c r="DW145" s="515"/>
      <c r="DX145" s="515"/>
      <c r="DY145" s="515"/>
      <c r="DZ145" s="515"/>
      <c r="EA145" s="515"/>
      <c r="EB145" s="515"/>
      <c r="EC145" s="515"/>
      <c r="ED145" s="515"/>
      <c r="EE145" s="515"/>
      <c r="EF145" s="515"/>
      <c r="EG145" s="515"/>
      <c r="EH145" s="515"/>
      <c r="EI145" s="515"/>
      <c r="EJ145" s="515"/>
      <c r="EK145" s="515"/>
      <c r="EL145" s="515"/>
      <c r="EM145" s="515"/>
      <c r="EN145" s="515"/>
      <c r="EO145" s="515"/>
      <c r="EP145" s="515"/>
      <c r="EQ145" s="515"/>
      <c r="ER145" s="515"/>
      <c r="ES145" s="515"/>
      <c r="ET145" s="515"/>
      <c r="EU145" s="515"/>
      <c r="EV145" s="515"/>
      <c r="EW145" s="515"/>
      <c r="EX145" s="515"/>
      <c r="EY145" s="515"/>
      <c r="EZ145" s="515"/>
      <c r="FA145" s="515"/>
      <c r="FB145" s="515"/>
      <c r="FC145" s="515"/>
      <c r="FD145" s="515"/>
      <c r="FE145" s="515"/>
      <c r="FF145" s="515"/>
      <c r="FG145" s="515"/>
      <c r="FH145" s="515"/>
      <c r="FI145" s="515"/>
      <c r="FJ145" s="515"/>
      <c r="FK145" s="515"/>
      <c r="FL145" s="515"/>
      <c r="FM145" s="515"/>
      <c r="FN145" s="515"/>
      <c r="FO145" s="515"/>
      <c r="FP145" s="515"/>
      <c r="FQ145" s="515"/>
      <c r="FR145" s="515"/>
      <c r="FS145" s="515"/>
      <c r="FT145" s="515"/>
      <c r="FU145" s="515"/>
      <c r="FV145" s="515"/>
      <c r="FW145" s="515"/>
      <c r="FX145" s="515"/>
      <c r="FY145" s="515"/>
      <c r="FZ145" s="515"/>
      <c r="GA145" s="515"/>
      <c r="GB145" s="515"/>
      <c r="GC145" s="515"/>
    </row>
    <row r="146" spans="1:185" s="549" customFormat="1" ht="10.9" customHeight="1">
      <c r="A146" s="515"/>
      <c r="B146" s="515"/>
      <c r="C146" s="515"/>
      <c r="D146" s="515"/>
      <c r="E146" s="700"/>
      <c r="F146" s="701"/>
      <c r="G146" s="515"/>
      <c r="H146" s="515"/>
      <c r="I146" s="514"/>
      <c r="J146" s="515"/>
      <c r="K146" s="515"/>
      <c r="L146" s="515"/>
      <c r="M146" s="515"/>
      <c r="N146" s="515"/>
      <c r="O146" s="515"/>
      <c r="P146" s="515"/>
      <c r="Q146" s="515"/>
      <c r="R146" s="515"/>
      <c r="S146" s="515"/>
      <c r="T146" s="515"/>
      <c r="U146" s="515"/>
      <c r="V146" s="515"/>
      <c r="W146" s="515"/>
      <c r="X146" s="515"/>
      <c r="Y146" s="515"/>
      <c r="Z146" s="515"/>
      <c r="AA146" s="515"/>
      <c r="AB146" s="515"/>
      <c r="AC146" s="515"/>
      <c r="AD146" s="515"/>
      <c r="AE146" s="515"/>
      <c r="AF146" s="515"/>
      <c r="AG146" s="515"/>
      <c r="AH146" s="515"/>
      <c r="AI146" s="515"/>
      <c r="AJ146" s="515"/>
      <c r="AK146" s="515"/>
      <c r="AL146" s="515"/>
      <c r="AM146" s="515"/>
      <c r="AN146" s="515"/>
      <c r="AO146" s="515"/>
      <c r="AP146" s="515"/>
      <c r="AQ146" s="515"/>
      <c r="AR146" s="515"/>
      <c r="AS146" s="515"/>
      <c r="AT146" s="515"/>
      <c r="AU146" s="515"/>
      <c r="AV146" s="515"/>
      <c r="AW146" s="515"/>
      <c r="AX146" s="515"/>
      <c r="AY146" s="515"/>
      <c r="AZ146" s="515"/>
      <c r="BA146" s="515"/>
      <c r="BB146" s="515"/>
      <c r="BC146" s="515"/>
      <c r="BD146" s="515"/>
      <c r="BE146" s="515"/>
      <c r="BF146" s="515"/>
      <c r="BG146" s="515"/>
      <c r="BH146" s="515"/>
      <c r="BI146" s="515"/>
      <c r="BJ146" s="515"/>
      <c r="BK146" s="515"/>
      <c r="BL146" s="515"/>
      <c r="BM146" s="515"/>
      <c r="BN146" s="515"/>
      <c r="BO146" s="515"/>
      <c r="BP146" s="515"/>
      <c r="BQ146" s="515"/>
      <c r="BR146" s="515"/>
      <c r="BS146" s="515"/>
      <c r="BT146" s="515"/>
      <c r="BU146" s="515"/>
      <c r="BV146" s="515"/>
      <c r="BW146" s="515"/>
      <c r="BX146" s="515"/>
      <c r="BY146" s="515"/>
      <c r="BZ146" s="515"/>
      <c r="CA146" s="515"/>
      <c r="CB146" s="515"/>
      <c r="CC146" s="515"/>
      <c r="CD146" s="515"/>
      <c r="CE146" s="515"/>
      <c r="CF146" s="515"/>
      <c r="CG146" s="515"/>
      <c r="CH146" s="515"/>
      <c r="CI146" s="515"/>
      <c r="CJ146" s="515"/>
      <c r="CK146" s="515"/>
      <c r="CL146" s="515"/>
      <c r="CM146" s="515"/>
      <c r="CN146" s="515"/>
      <c r="CO146" s="515"/>
      <c r="CP146" s="515"/>
      <c r="CQ146" s="515"/>
      <c r="CR146" s="515"/>
      <c r="CS146" s="515"/>
      <c r="CT146" s="515"/>
      <c r="CU146" s="515"/>
      <c r="CV146" s="515"/>
      <c r="CW146" s="515"/>
      <c r="CX146" s="515"/>
      <c r="CY146" s="515"/>
      <c r="CZ146" s="515"/>
      <c r="DA146" s="515"/>
      <c r="DB146" s="515"/>
      <c r="DC146" s="515"/>
      <c r="DD146" s="515"/>
      <c r="DE146" s="515"/>
      <c r="DF146" s="515"/>
      <c r="DG146" s="515"/>
      <c r="DH146" s="515"/>
      <c r="DI146" s="515"/>
      <c r="DJ146" s="515"/>
      <c r="DK146" s="515"/>
      <c r="DL146" s="515"/>
      <c r="DM146" s="515"/>
      <c r="DN146" s="515"/>
      <c r="DO146" s="515"/>
      <c r="DP146" s="515"/>
      <c r="DQ146" s="515"/>
      <c r="DR146" s="515"/>
      <c r="DS146" s="515"/>
      <c r="DT146" s="515"/>
      <c r="DU146" s="515"/>
      <c r="DV146" s="515"/>
      <c r="DW146" s="515"/>
      <c r="DX146" s="515"/>
      <c r="DY146" s="515"/>
      <c r="DZ146" s="515"/>
      <c r="EA146" s="515"/>
      <c r="EB146" s="515"/>
      <c r="EC146" s="515"/>
      <c r="ED146" s="515"/>
      <c r="EE146" s="515"/>
      <c r="EF146" s="515"/>
      <c r="EG146" s="515"/>
      <c r="EH146" s="515"/>
      <c r="EI146" s="515"/>
      <c r="EJ146" s="515"/>
      <c r="EK146" s="515"/>
      <c r="EL146" s="515"/>
      <c r="EM146" s="515"/>
      <c r="EN146" s="515"/>
      <c r="EO146" s="515"/>
      <c r="EP146" s="515"/>
      <c r="EQ146" s="515"/>
      <c r="ER146" s="515"/>
      <c r="ES146" s="515"/>
      <c r="ET146" s="515"/>
      <c r="EU146" s="515"/>
      <c r="EV146" s="515"/>
      <c r="EW146" s="515"/>
      <c r="EX146" s="515"/>
      <c r="EY146" s="515"/>
      <c r="EZ146" s="515"/>
      <c r="FA146" s="515"/>
      <c r="FB146" s="515"/>
      <c r="FC146" s="515"/>
      <c r="FD146" s="515"/>
      <c r="FE146" s="515"/>
      <c r="FF146" s="515"/>
      <c r="FG146" s="515"/>
      <c r="FH146" s="515"/>
      <c r="FI146" s="515"/>
      <c r="FJ146" s="515"/>
      <c r="FK146" s="515"/>
      <c r="FL146" s="515"/>
      <c r="FM146" s="515"/>
      <c r="FN146" s="515"/>
      <c r="FO146" s="515"/>
      <c r="FP146" s="515"/>
      <c r="FQ146" s="515"/>
      <c r="FR146" s="515"/>
      <c r="FS146" s="515"/>
      <c r="FT146" s="515"/>
      <c r="FU146" s="515"/>
      <c r="FV146" s="515"/>
      <c r="FW146" s="515"/>
      <c r="FX146" s="515"/>
      <c r="FY146" s="515"/>
      <c r="FZ146" s="515"/>
      <c r="GA146" s="515"/>
      <c r="GB146" s="515"/>
      <c r="GC146" s="515"/>
    </row>
    <row r="147" spans="1:185" s="549" customFormat="1" ht="10.9" customHeight="1">
      <c r="A147" s="515"/>
      <c r="B147" s="515"/>
      <c r="C147" s="515"/>
      <c r="D147" s="515"/>
      <c r="E147" s="700"/>
      <c r="F147" s="701"/>
      <c r="G147" s="515"/>
      <c r="H147" s="515"/>
      <c r="I147" s="514"/>
      <c r="J147" s="515"/>
      <c r="K147" s="515"/>
      <c r="L147" s="515"/>
      <c r="M147" s="515"/>
      <c r="N147" s="515"/>
      <c r="O147" s="515"/>
      <c r="P147" s="515"/>
      <c r="Q147" s="515"/>
      <c r="R147" s="515"/>
      <c r="S147" s="515"/>
      <c r="T147" s="515"/>
      <c r="U147" s="515"/>
      <c r="V147" s="515"/>
      <c r="W147" s="515"/>
      <c r="X147" s="515"/>
      <c r="Y147" s="515"/>
      <c r="Z147" s="515"/>
      <c r="AA147" s="515"/>
      <c r="AB147" s="515"/>
      <c r="AC147" s="515"/>
      <c r="AD147" s="515"/>
      <c r="AE147" s="515"/>
      <c r="AF147" s="515"/>
      <c r="AG147" s="515"/>
      <c r="AH147" s="515"/>
      <c r="AI147" s="515"/>
      <c r="AJ147" s="515"/>
      <c r="AK147" s="515"/>
      <c r="AL147" s="515"/>
      <c r="AM147" s="515"/>
      <c r="AN147" s="515"/>
      <c r="AO147" s="515"/>
      <c r="AP147" s="515"/>
      <c r="AQ147" s="515"/>
      <c r="AR147" s="515"/>
      <c r="AS147" s="515"/>
      <c r="AT147" s="515"/>
      <c r="AU147" s="515"/>
      <c r="AV147" s="515"/>
      <c r="AW147" s="515"/>
      <c r="AX147" s="515"/>
      <c r="AY147" s="515"/>
      <c r="AZ147" s="515"/>
      <c r="BA147" s="515"/>
      <c r="BB147" s="515"/>
      <c r="BC147" s="515"/>
      <c r="BD147" s="515"/>
      <c r="BE147" s="515"/>
      <c r="BF147" s="515"/>
      <c r="BG147" s="515"/>
      <c r="BH147" s="515"/>
      <c r="BI147" s="515"/>
      <c r="BJ147" s="515"/>
      <c r="BK147" s="515"/>
      <c r="BL147" s="515"/>
      <c r="BM147" s="515"/>
      <c r="BN147" s="515"/>
      <c r="BO147" s="515"/>
      <c r="BP147" s="515"/>
      <c r="BQ147" s="515"/>
      <c r="BR147" s="515"/>
      <c r="BS147" s="515"/>
      <c r="BT147" s="515"/>
      <c r="BU147" s="515"/>
      <c r="BV147" s="515"/>
      <c r="BW147" s="515"/>
      <c r="BX147" s="515"/>
      <c r="BY147" s="515"/>
      <c r="BZ147" s="515"/>
      <c r="CA147" s="515"/>
      <c r="CB147" s="515"/>
      <c r="CC147" s="515"/>
      <c r="CD147" s="515"/>
      <c r="CE147" s="515"/>
      <c r="CF147" s="515"/>
      <c r="CG147" s="515"/>
      <c r="CH147" s="515"/>
      <c r="CI147" s="515"/>
      <c r="CJ147" s="515"/>
      <c r="CK147" s="515"/>
      <c r="CL147" s="515"/>
      <c r="CM147" s="515"/>
      <c r="CN147" s="515"/>
      <c r="CO147" s="515"/>
      <c r="CP147" s="515"/>
      <c r="CQ147" s="515"/>
      <c r="CR147" s="515"/>
      <c r="CS147" s="515"/>
      <c r="CT147" s="515"/>
      <c r="CU147" s="515"/>
      <c r="CV147" s="515"/>
      <c r="CW147" s="515"/>
      <c r="CX147" s="515"/>
      <c r="CY147" s="515"/>
      <c r="CZ147" s="515"/>
      <c r="DA147" s="515"/>
      <c r="DB147" s="515"/>
      <c r="DC147" s="515"/>
      <c r="DD147" s="515"/>
      <c r="DE147" s="515"/>
      <c r="DF147" s="515"/>
      <c r="DG147" s="515"/>
      <c r="DH147" s="515"/>
      <c r="DI147" s="515"/>
      <c r="DJ147" s="515"/>
      <c r="DK147" s="515"/>
      <c r="DL147" s="515"/>
      <c r="DM147" s="515"/>
      <c r="DN147" s="515"/>
      <c r="DO147" s="515"/>
      <c r="DP147" s="515"/>
      <c r="DQ147" s="515"/>
      <c r="DR147" s="515"/>
      <c r="DS147" s="515"/>
      <c r="DT147" s="515"/>
      <c r="DU147" s="515"/>
      <c r="DV147" s="515"/>
      <c r="DW147" s="515"/>
      <c r="DX147" s="515"/>
      <c r="DY147" s="515"/>
      <c r="DZ147" s="515"/>
      <c r="EA147" s="515"/>
      <c r="EB147" s="515"/>
      <c r="EC147" s="515"/>
      <c r="ED147" s="515"/>
      <c r="EE147" s="515"/>
      <c r="EF147" s="515"/>
      <c r="EG147" s="515"/>
      <c r="EH147" s="515"/>
      <c r="EI147" s="515"/>
      <c r="EJ147" s="515"/>
      <c r="EK147" s="515"/>
      <c r="EL147" s="515"/>
      <c r="EM147" s="515"/>
      <c r="EN147" s="515"/>
      <c r="EO147" s="515"/>
      <c r="EP147" s="515"/>
      <c r="EQ147" s="515"/>
      <c r="ER147" s="515"/>
      <c r="ES147" s="515"/>
      <c r="ET147" s="515"/>
      <c r="EU147" s="515"/>
      <c r="EV147" s="515"/>
      <c r="EW147" s="515"/>
      <c r="EX147" s="515"/>
      <c r="EY147" s="515"/>
      <c r="EZ147" s="515"/>
      <c r="FA147" s="515"/>
      <c r="FB147" s="515"/>
      <c r="FC147" s="515"/>
      <c r="FD147" s="515"/>
      <c r="FE147" s="515"/>
      <c r="FF147" s="515"/>
      <c r="FG147" s="515"/>
      <c r="FH147" s="515"/>
      <c r="FI147" s="515"/>
      <c r="FJ147" s="515"/>
      <c r="FK147" s="515"/>
      <c r="FL147" s="515"/>
      <c r="FM147" s="515"/>
      <c r="FN147" s="515"/>
      <c r="FO147" s="515"/>
      <c r="FP147" s="515"/>
      <c r="FQ147" s="515"/>
      <c r="FR147" s="515"/>
      <c r="FS147" s="515"/>
      <c r="FT147" s="515"/>
      <c r="FU147" s="515"/>
      <c r="FV147" s="515"/>
      <c r="FW147" s="515"/>
      <c r="FX147" s="515"/>
      <c r="FY147" s="515"/>
      <c r="FZ147" s="515"/>
      <c r="GA147" s="515"/>
      <c r="GB147" s="515"/>
      <c r="GC147" s="515"/>
    </row>
    <row r="148" spans="1:185" s="549" customFormat="1" ht="10.9" customHeight="1">
      <c r="A148" s="515"/>
      <c r="B148" s="515"/>
      <c r="C148" s="515"/>
      <c r="D148" s="515"/>
      <c r="E148" s="700"/>
      <c r="F148" s="701"/>
      <c r="G148" s="515"/>
      <c r="H148" s="515"/>
      <c r="I148" s="514"/>
      <c r="J148" s="515"/>
      <c r="K148" s="515"/>
      <c r="L148" s="515"/>
      <c r="M148" s="515"/>
      <c r="N148" s="515"/>
      <c r="O148" s="515"/>
      <c r="P148" s="515"/>
      <c r="Q148" s="515"/>
      <c r="R148" s="515"/>
      <c r="S148" s="515"/>
      <c r="T148" s="515"/>
      <c r="U148" s="515"/>
      <c r="V148" s="515"/>
      <c r="W148" s="515"/>
      <c r="X148" s="515"/>
      <c r="Y148" s="515"/>
      <c r="Z148" s="515"/>
      <c r="AA148" s="515"/>
      <c r="AB148" s="515"/>
      <c r="AC148" s="515"/>
      <c r="AD148" s="515"/>
      <c r="AE148" s="515"/>
      <c r="AF148" s="515"/>
      <c r="AG148" s="515"/>
      <c r="AH148" s="515"/>
      <c r="AI148" s="515"/>
      <c r="AJ148" s="515"/>
      <c r="AK148" s="515"/>
      <c r="AL148" s="515"/>
      <c r="AM148" s="515"/>
      <c r="AN148" s="515"/>
      <c r="AO148" s="515"/>
      <c r="AP148" s="515"/>
      <c r="AQ148" s="515"/>
      <c r="AR148" s="515"/>
      <c r="AS148" s="515"/>
      <c r="AT148" s="515"/>
      <c r="AU148" s="515"/>
      <c r="AV148" s="515"/>
      <c r="AW148" s="515"/>
      <c r="AX148" s="515"/>
      <c r="AY148" s="515"/>
      <c r="AZ148" s="515"/>
      <c r="BA148" s="515"/>
      <c r="BB148" s="515"/>
      <c r="BC148" s="515"/>
      <c r="BD148" s="515"/>
      <c r="BE148" s="515"/>
      <c r="BF148" s="515"/>
      <c r="BG148" s="515"/>
      <c r="BH148" s="515"/>
      <c r="BI148" s="515"/>
      <c r="BJ148" s="515"/>
      <c r="BK148" s="515"/>
      <c r="BL148" s="515"/>
      <c r="BM148" s="515"/>
      <c r="BN148" s="515"/>
      <c r="BO148" s="515"/>
      <c r="BP148" s="515"/>
      <c r="BQ148" s="515"/>
      <c r="BR148" s="515"/>
      <c r="BS148" s="515"/>
      <c r="BT148" s="515"/>
      <c r="BU148" s="515"/>
      <c r="BV148" s="515"/>
      <c r="BW148" s="515"/>
      <c r="BX148" s="515"/>
      <c r="BY148" s="515"/>
      <c r="BZ148" s="515"/>
      <c r="CA148" s="515"/>
      <c r="CB148" s="515"/>
      <c r="CC148" s="515"/>
      <c r="CD148" s="515"/>
      <c r="CE148" s="515"/>
      <c r="CF148" s="515"/>
      <c r="CG148" s="515"/>
      <c r="CH148" s="515"/>
      <c r="CI148" s="515"/>
      <c r="CJ148" s="515"/>
      <c r="CK148" s="515"/>
      <c r="CL148" s="515"/>
      <c r="CM148" s="515"/>
      <c r="CN148" s="515"/>
      <c r="CO148" s="515"/>
      <c r="CP148" s="515"/>
      <c r="CQ148" s="515"/>
      <c r="CR148" s="515"/>
      <c r="CS148" s="515"/>
      <c r="CT148" s="515"/>
      <c r="CU148" s="515"/>
      <c r="CV148" s="515"/>
      <c r="CW148" s="515"/>
      <c r="CX148" s="515"/>
      <c r="CY148" s="515"/>
      <c r="CZ148" s="515"/>
      <c r="DA148" s="515"/>
      <c r="DB148" s="515"/>
      <c r="DC148" s="515"/>
      <c r="DD148" s="515"/>
      <c r="DE148" s="515"/>
      <c r="DF148" s="515"/>
      <c r="DG148" s="515"/>
      <c r="DH148" s="515"/>
      <c r="DI148" s="515"/>
      <c r="DJ148" s="515"/>
      <c r="DK148" s="515"/>
      <c r="DL148" s="515"/>
      <c r="DM148" s="515"/>
      <c r="DN148" s="515"/>
      <c r="DO148" s="515"/>
      <c r="DP148" s="515"/>
      <c r="DQ148" s="515"/>
      <c r="DR148" s="515"/>
      <c r="DS148" s="515"/>
      <c r="DT148" s="515"/>
      <c r="DU148" s="515"/>
      <c r="DV148" s="515"/>
      <c r="DW148" s="515"/>
      <c r="DX148" s="515"/>
      <c r="DY148" s="515"/>
      <c r="DZ148" s="515"/>
      <c r="EA148" s="515"/>
      <c r="EB148" s="515"/>
      <c r="EC148" s="515"/>
      <c r="ED148" s="515"/>
      <c r="EE148" s="515"/>
      <c r="EF148" s="515"/>
      <c r="EG148" s="515"/>
      <c r="EH148" s="515"/>
      <c r="EI148" s="515"/>
      <c r="EJ148" s="515"/>
      <c r="EK148" s="515"/>
      <c r="EL148" s="515"/>
      <c r="EM148" s="515"/>
      <c r="EN148" s="515"/>
      <c r="EO148" s="515"/>
      <c r="EP148" s="515"/>
      <c r="EQ148" s="515"/>
      <c r="ER148" s="515"/>
      <c r="ES148" s="515"/>
      <c r="ET148" s="515"/>
      <c r="EU148" s="515"/>
      <c r="EV148" s="515"/>
      <c r="EW148" s="515"/>
      <c r="EX148" s="515"/>
      <c r="EY148" s="515"/>
      <c r="EZ148" s="515"/>
      <c r="FA148" s="515"/>
      <c r="FB148" s="515"/>
      <c r="FC148" s="515"/>
      <c r="FD148" s="515"/>
      <c r="FE148" s="515"/>
      <c r="FF148" s="515"/>
      <c r="FG148" s="515"/>
      <c r="FH148" s="515"/>
      <c r="FI148" s="515"/>
      <c r="FJ148" s="515"/>
      <c r="FK148" s="515"/>
      <c r="FL148" s="515"/>
      <c r="FM148" s="515"/>
      <c r="FN148" s="515"/>
      <c r="FO148" s="515"/>
      <c r="FP148" s="515"/>
      <c r="FQ148" s="515"/>
      <c r="FR148" s="515"/>
      <c r="FS148" s="515"/>
      <c r="FT148" s="515"/>
      <c r="FU148" s="515"/>
      <c r="FV148" s="515"/>
      <c r="FW148" s="515"/>
      <c r="FX148" s="515"/>
      <c r="FY148" s="515"/>
      <c r="FZ148" s="515"/>
      <c r="GA148" s="515"/>
      <c r="GB148" s="515"/>
      <c r="GC148" s="515"/>
    </row>
    <row r="149" spans="1:185" s="549" customFormat="1" ht="10.9" customHeight="1">
      <c r="A149" s="515"/>
      <c r="B149" s="515"/>
      <c r="C149" s="515"/>
      <c r="D149" s="515"/>
      <c r="E149" s="700"/>
      <c r="F149" s="701"/>
      <c r="G149" s="515"/>
      <c r="H149" s="515"/>
      <c r="I149" s="514"/>
      <c r="J149" s="515"/>
      <c r="K149" s="515"/>
      <c r="L149" s="515"/>
      <c r="M149" s="515"/>
      <c r="N149" s="515"/>
      <c r="O149" s="515"/>
      <c r="P149" s="515"/>
      <c r="Q149" s="515"/>
      <c r="R149" s="515"/>
      <c r="S149" s="515"/>
      <c r="T149" s="515"/>
      <c r="U149" s="515"/>
      <c r="V149" s="515"/>
      <c r="W149" s="515"/>
      <c r="X149" s="515"/>
      <c r="Y149" s="515"/>
      <c r="Z149" s="515"/>
      <c r="AA149" s="515"/>
      <c r="AB149" s="515"/>
      <c r="AC149" s="515"/>
      <c r="AD149" s="515"/>
      <c r="AE149" s="515"/>
      <c r="AF149" s="515"/>
      <c r="AG149" s="515"/>
      <c r="AH149" s="515"/>
      <c r="AI149" s="515"/>
      <c r="AJ149" s="515"/>
      <c r="AK149" s="515"/>
      <c r="AL149" s="515"/>
      <c r="AM149" s="515"/>
      <c r="AN149" s="515"/>
      <c r="AO149" s="515"/>
      <c r="AP149" s="515"/>
      <c r="AQ149" s="515"/>
      <c r="AR149" s="515"/>
      <c r="AS149" s="515"/>
      <c r="AT149" s="515"/>
      <c r="AU149" s="515"/>
      <c r="AV149" s="515"/>
      <c r="AW149" s="515"/>
      <c r="AX149" s="515"/>
      <c r="AY149" s="515"/>
      <c r="AZ149" s="515"/>
      <c r="BA149" s="515"/>
      <c r="BB149" s="515"/>
      <c r="BC149" s="515"/>
      <c r="BD149" s="515"/>
      <c r="BE149" s="515"/>
      <c r="BF149" s="515"/>
      <c r="BG149" s="515"/>
      <c r="BH149" s="515"/>
      <c r="BI149" s="515"/>
      <c r="BJ149" s="515"/>
      <c r="BK149" s="515"/>
      <c r="BL149" s="515"/>
      <c r="BM149" s="515"/>
      <c r="BN149" s="515"/>
      <c r="BO149" s="515"/>
      <c r="BP149" s="515"/>
      <c r="BQ149" s="515"/>
      <c r="BR149" s="515"/>
      <c r="BS149" s="515"/>
      <c r="BT149" s="515"/>
      <c r="BU149" s="515"/>
      <c r="BV149" s="515"/>
      <c r="BW149" s="515"/>
      <c r="BX149" s="515"/>
      <c r="BY149" s="515"/>
      <c r="BZ149" s="515"/>
      <c r="CA149" s="515"/>
      <c r="CB149" s="515"/>
      <c r="CC149" s="515"/>
      <c r="CD149" s="515"/>
      <c r="CE149" s="515"/>
      <c r="CF149" s="515"/>
      <c r="CG149" s="515"/>
      <c r="CH149" s="515"/>
      <c r="CI149" s="515"/>
      <c r="CJ149" s="515"/>
      <c r="CK149" s="515"/>
      <c r="CL149" s="515"/>
      <c r="CM149" s="515"/>
      <c r="CN149" s="515"/>
      <c r="CO149" s="515"/>
      <c r="CP149" s="515"/>
      <c r="CQ149" s="515"/>
      <c r="CR149" s="515"/>
      <c r="CS149" s="515"/>
      <c r="CT149" s="515"/>
      <c r="CU149" s="515"/>
      <c r="CV149" s="515"/>
      <c r="CW149" s="515"/>
      <c r="CX149" s="515"/>
      <c r="CY149" s="515"/>
      <c r="CZ149" s="515"/>
      <c r="DA149" s="515"/>
      <c r="DB149" s="515"/>
      <c r="DC149" s="515"/>
      <c r="DD149" s="515"/>
      <c r="DE149" s="515"/>
      <c r="DF149" s="515"/>
      <c r="DG149" s="515"/>
      <c r="DH149" s="515"/>
      <c r="DI149" s="515"/>
      <c r="DJ149" s="515"/>
      <c r="DK149" s="515"/>
      <c r="DL149" s="515"/>
      <c r="DM149" s="515"/>
      <c r="DN149" s="515"/>
      <c r="DO149" s="515"/>
      <c r="DP149" s="515"/>
      <c r="DQ149" s="515"/>
      <c r="DR149" s="515"/>
      <c r="DS149" s="515"/>
      <c r="DT149" s="515"/>
      <c r="DU149" s="515"/>
      <c r="DV149" s="515"/>
      <c r="DW149" s="515"/>
      <c r="DX149" s="515"/>
      <c r="DY149" s="515"/>
      <c r="DZ149" s="515"/>
      <c r="EA149" s="515"/>
      <c r="EB149" s="515"/>
      <c r="EC149" s="515"/>
      <c r="ED149" s="515"/>
      <c r="EE149" s="515"/>
      <c r="EF149" s="515"/>
      <c r="EG149" s="515"/>
      <c r="EH149" s="515"/>
      <c r="EI149" s="515"/>
      <c r="EJ149" s="515"/>
      <c r="EK149" s="515"/>
      <c r="EL149" s="515"/>
      <c r="EM149" s="515"/>
      <c r="EN149" s="515"/>
      <c r="EO149" s="515"/>
      <c r="EP149" s="515"/>
      <c r="EQ149" s="515"/>
      <c r="ER149" s="515"/>
      <c r="ES149" s="515"/>
      <c r="ET149" s="515"/>
      <c r="EU149" s="515"/>
      <c r="EV149" s="515"/>
      <c r="EW149" s="515"/>
      <c r="EX149" s="515"/>
      <c r="EY149" s="515"/>
      <c r="EZ149" s="515"/>
      <c r="FA149" s="515"/>
      <c r="FB149" s="515"/>
      <c r="FC149" s="515"/>
      <c r="FD149" s="515"/>
      <c r="FE149" s="515"/>
      <c r="FF149" s="515"/>
      <c r="FG149" s="515"/>
      <c r="FH149" s="515"/>
      <c r="FI149" s="515"/>
      <c r="FJ149" s="515"/>
      <c r="FK149" s="515"/>
      <c r="FL149" s="515"/>
      <c r="FM149" s="515"/>
      <c r="FN149" s="515"/>
      <c r="FO149" s="515"/>
      <c r="FP149" s="515"/>
      <c r="FQ149" s="515"/>
      <c r="FR149" s="515"/>
      <c r="FS149" s="515"/>
      <c r="FT149" s="515"/>
      <c r="FU149" s="515"/>
      <c r="FV149" s="515"/>
      <c r="FW149" s="515"/>
      <c r="FX149" s="515"/>
      <c r="FY149" s="515"/>
      <c r="FZ149" s="515"/>
      <c r="GA149" s="515"/>
      <c r="GB149" s="515"/>
      <c r="GC149" s="515"/>
    </row>
    <row r="150" spans="1:185" s="549" customFormat="1" ht="10.9" customHeight="1">
      <c r="A150" s="515"/>
      <c r="B150" s="515"/>
      <c r="C150" s="515"/>
      <c r="D150" s="515"/>
      <c r="E150" s="700"/>
      <c r="F150" s="701"/>
      <c r="G150" s="515"/>
      <c r="H150" s="515"/>
      <c r="I150" s="514"/>
      <c r="J150" s="515"/>
      <c r="K150" s="515"/>
      <c r="L150" s="515"/>
      <c r="M150" s="515"/>
      <c r="N150" s="515"/>
      <c r="O150" s="515"/>
      <c r="P150" s="515"/>
      <c r="Q150" s="515"/>
      <c r="R150" s="515"/>
      <c r="S150" s="515"/>
      <c r="T150" s="515"/>
      <c r="U150" s="515"/>
      <c r="V150" s="515"/>
      <c r="W150" s="515"/>
      <c r="X150" s="515"/>
      <c r="Y150" s="515"/>
      <c r="Z150" s="515"/>
      <c r="AA150" s="515"/>
      <c r="AB150" s="515"/>
      <c r="AC150" s="515"/>
      <c r="AD150" s="515"/>
      <c r="AE150" s="515"/>
      <c r="AF150" s="515"/>
      <c r="AG150" s="515"/>
      <c r="AH150" s="515"/>
      <c r="AI150" s="515"/>
      <c r="AJ150" s="515"/>
      <c r="AK150" s="515"/>
      <c r="AL150" s="515"/>
      <c r="AM150" s="515"/>
      <c r="AN150" s="515"/>
      <c r="AO150" s="515"/>
      <c r="AP150" s="515"/>
      <c r="AQ150" s="515"/>
      <c r="AR150" s="515"/>
      <c r="AS150" s="515"/>
      <c r="AT150" s="515"/>
      <c r="AU150" s="515"/>
      <c r="AV150" s="515"/>
      <c r="AW150" s="515"/>
      <c r="AX150" s="515"/>
      <c r="AY150" s="515"/>
      <c r="AZ150" s="515"/>
      <c r="BA150" s="515"/>
      <c r="BB150" s="515"/>
      <c r="BC150" s="515"/>
      <c r="BD150" s="515"/>
      <c r="BE150" s="515"/>
      <c r="BF150" s="515"/>
      <c r="BG150" s="515"/>
      <c r="BH150" s="515"/>
      <c r="BI150" s="515"/>
      <c r="BJ150" s="515"/>
      <c r="BK150" s="515"/>
      <c r="BL150" s="515"/>
      <c r="BM150" s="515"/>
      <c r="BN150" s="515"/>
      <c r="BO150" s="515"/>
      <c r="BP150" s="515"/>
      <c r="BQ150" s="515"/>
      <c r="BR150" s="515"/>
      <c r="BS150" s="515"/>
      <c r="BT150" s="515"/>
      <c r="BU150" s="515"/>
      <c r="BV150" s="515"/>
      <c r="BW150" s="515"/>
      <c r="BX150" s="515"/>
      <c r="BY150" s="515"/>
      <c r="BZ150" s="515"/>
      <c r="CA150" s="515"/>
      <c r="CB150" s="515"/>
      <c r="CC150" s="515"/>
      <c r="CD150" s="515"/>
      <c r="CE150" s="515"/>
      <c r="CF150" s="515"/>
      <c r="CG150" s="515"/>
      <c r="CH150" s="515"/>
      <c r="CI150" s="515"/>
      <c r="CJ150" s="515"/>
      <c r="CK150" s="515"/>
      <c r="CL150" s="515"/>
      <c r="CM150" s="515"/>
      <c r="CN150" s="515"/>
      <c r="CO150" s="515"/>
      <c r="CP150" s="515"/>
      <c r="CQ150" s="515"/>
      <c r="CR150" s="515"/>
      <c r="CS150" s="515"/>
      <c r="CT150" s="515"/>
      <c r="CU150" s="515"/>
      <c r="CV150" s="515"/>
      <c r="CW150" s="515"/>
      <c r="CX150" s="515"/>
      <c r="CY150" s="515"/>
      <c r="CZ150" s="515"/>
      <c r="DA150" s="515"/>
      <c r="DB150" s="515"/>
      <c r="DC150" s="515"/>
      <c r="DD150" s="515"/>
      <c r="DE150" s="515"/>
      <c r="DF150" s="515"/>
      <c r="DG150" s="515"/>
      <c r="DH150" s="515"/>
      <c r="DI150" s="515"/>
      <c r="DJ150" s="515"/>
      <c r="DK150" s="515"/>
      <c r="DL150" s="515"/>
      <c r="DM150" s="515"/>
      <c r="DN150" s="515"/>
      <c r="DO150" s="515"/>
      <c r="DP150" s="515"/>
      <c r="DQ150" s="515"/>
      <c r="DR150" s="515"/>
      <c r="DS150" s="515"/>
      <c r="DT150" s="515"/>
      <c r="DU150" s="515"/>
      <c r="DV150" s="515"/>
      <c r="DW150" s="515"/>
      <c r="DX150" s="515"/>
      <c r="DY150" s="515"/>
      <c r="DZ150" s="515"/>
      <c r="EA150" s="515"/>
      <c r="EB150" s="515"/>
      <c r="EC150" s="515"/>
      <c r="ED150" s="515"/>
      <c r="EE150" s="515"/>
      <c r="EF150" s="515"/>
      <c r="EG150" s="515"/>
      <c r="EH150" s="515"/>
      <c r="EI150" s="515"/>
      <c r="EJ150" s="515"/>
      <c r="EK150" s="515"/>
      <c r="EL150" s="515"/>
      <c r="EM150" s="515"/>
      <c r="EN150" s="515"/>
      <c r="EO150" s="515"/>
      <c r="EP150" s="515"/>
      <c r="EQ150" s="515"/>
      <c r="ER150" s="515"/>
      <c r="ES150" s="515"/>
      <c r="ET150" s="515"/>
      <c r="EU150" s="515"/>
      <c r="EV150" s="515"/>
      <c r="EW150" s="515"/>
      <c r="EX150" s="515"/>
      <c r="EY150" s="515"/>
      <c r="EZ150" s="515"/>
      <c r="FA150" s="515"/>
      <c r="FB150" s="515"/>
      <c r="FC150" s="515"/>
      <c r="FD150" s="515"/>
      <c r="FE150" s="515"/>
      <c r="FF150" s="515"/>
      <c r="FG150" s="515"/>
      <c r="FH150" s="515"/>
      <c r="FI150" s="515"/>
      <c r="FJ150" s="515"/>
      <c r="FK150" s="515"/>
      <c r="FL150" s="515"/>
      <c r="FM150" s="515"/>
      <c r="FN150" s="515"/>
      <c r="FO150" s="515"/>
      <c r="FP150" s="515"/>
      <c r="FQ150" s="515"/>
      <c r="FR150" s="515"/>
      <c r="FS150" s="515"/>
      <c r="FT150" s="515"/>
      <c r="FU150" s="515"/>
      <c r="FV150" s="515"/>
      <c r="FW150" s="515"/>
      <c r="FX150" s="515"/>
      <c r="FY150" s="515"/>
      <c r="FZ150" s="515"/>
      <c r="GA150" s="515"/>
      <c r="GB150" s="515"/>
      <c r="GC150" s="515"/>
    </row>
    <row r="151" spans="1:185" s="549" customFormat="1" ht="10.9" customHeight="1">
      <c r="A151" s="515"/>
      <c r="B151" s="515"/>
      <c r="C151" s="515"/>
      <c r="D151" s="515"/>
      <c r="E151" s="700"/>
      <c r="F151" s="701"/>
      <c r="G151" s="515"/>
      <c r="H151" s="515"/>
      <c r="I151" s="514"/>
      <c r="J151" s="515"/>
      <c r="K151" s="515"/>
      <c r="L151" s="515"/>
      <c r="M151" s="515"/>
      <c r="N151" s="515"/>
      <c r="O151" s="515"/>
      <c r="P151" s="515"/>
      <c r="Q151" s="515"/>
      <c r="R151" s="515"/>
      <c r="S151" s="515"/>
      <c r="T151" s="515"/>
      <c r="U151" s="515"/>
      <c r="V151" s="515"/>
      <c r="W151" s="515"/>
      <c r="X151" s="515"/>
      <c r="Y151" s="515"/>
      <c r="Z151" s="515"/>
      <c r="AA151" s="515"/>
      <c r="AB151" s="515"/>
      <c r="AC151" s="515"/>
      <c r="AD151" s="515"/>
      <c r="AE151" s="515"/>
      <c r="AF151" s="515"/>
      <c r="AG151" s="515"/>
      <c r="AH151" s="515"/>
      <c r="AI151" s="515"/>
      <c r="AJ151" s="515"/>
      <c r="AK151" s="515"/>
      <c r="AL151" s="515"/>
      <c r="AM151" s="515"/>
      <c r="AN151" s="515"/>
      <c r="AO151" s="515"/>
      <c r="AP151" s="515"/>
      <c r="AQ151" s="515"/>
      <c r="AR151" s="515"/>
      <c r="AS151" s="515"/>
      <c r="AT151" s="515"/>
      <c r="AU151" s="515"/>
      <c r="AV151" s="515"/>
      <c r="AW151" s="515"/>
      <c r="AX151" s="515"/>
      <c r="AY151" s="515"/>
      <c r="AZ151" s="515"/>
      <c r="BA151" s="515"/>
      <c r="BB151" s="515"/>
      <c r="BC151" s="515"/>
      <c r="BD151" s="515"/>
      <c r="BE151" s="515"/>
      <c r="BF151" s="515"/>
      <c r="BG151" s="515"/>
      <c r="BH151" s="515"/>
      <c r="BI151" s="515"/>
      <c r="BJ151" s="515"/>
      <c r="BK151" s="515"/>
      <c r="BL151" s="515"/>
      <c r="BM151" s="515"/>
      <c r="BN151" s="515"/>
      <c r="BO151" s="515"/>
      <c r="BP151" s="515"/>
      <c r="BQ151" s="515"/>
      <c r="BR151" s="515"/>
      <c r="BS151" s="515"/>
      <c r="BT151" s="515"/>
      <c r="BU151" s="515"/>
      <c r="BV151" s="515"/>
      <c r="BW151" s="515"/>
      <c r="BX151" s="515"/>
      <c r="BY151" s="515"/>
      <c r="BZ151" s="515"/>
      <c r="CA151" s="515"/>
      <c r="CB151" s="515"/>
      <c r="CC151" s="515"/>
      <c r="CD151" s="515"/>
      <c r="CE151" s="515"/>
      <c r="CF151" s="515"/>
      <c r="CG151" s="515"/>
      <c r="CH151" s="515"/>
      <c r="CI151" s="515"/>
      <c r="CJ151" s="515"/>
      <c r="CK151" s="515"/>
      <c r="CL151" s="515"/>
      <c r="CM151" s="515"/>
      <c r="CN151" s="515"/>
      <c r="CO151" s="515"/>
      <c r="CP151" s="515"/>
      <c r="CQ151" s="515"/>
      <c r="CR151" s="515"/>
      <c r="CS151" s="515"/>
      <c r="CT151" s="515"/>
      <c r="CU151" s="515"/>
      <c r="CV151" s="515"/>
      <c r="CW151" s="515"/>
      <c r="CX151" s="515"/>
      <c r="CY151" s="515"/>
      <c r="CZ151" s="515"/>
      <c r="DA151" s="515"/>
      <c r="DB151" s="515"/>
      <c r="DC151" s="515"/>
      <c r="DD151" s="515"/>
      <c r="DE151" s="515"/>
      <c r="DF151" s="515"/>
      <c r="DG151" s="515"/>
      <c r="DH151" s="515"/>
      <c r="DI151" s="515"/>
      <c r="DJ151" s="515"/>
      <c r="DK151" s="515"/>
      <c r="DL151" s="515"/>
      <c r="DM151" s="515"/>
      <c r="DN151" s="515"/>
      <c r="DO151" s="515"/>
      <c r="DP151" s="515"/>
      <c r="DQ151" s="515"/>
      <c r="DR151" s="515"/>
      <c r="DS151" s="515"/>
      <c r="DT151" s="515"/>
      <c r="DU151" s="515"/>
      <c r="DV151" s="515"/>
      <c r="DW151" s="515"/>
      <c r="DX151" s="515"/>
      <c r="DY151" s="515"/>
      <c r="DZ151" s="515"/>
      <c r="EA151" s="515"/>
      <c r="EB151" s="515"/>
      <c r="EC151" s="515"/>
      <c r="ED151" s="515"/>
      <c r="EE151" s="515"/>
      <c r="EF151" s="515"/>
      <c r="EG151" s="515"/>
      <c r="EH151" s="515"/>
      <c r="EI151" s="515"/>
      <c r="EJ151" s="515"/>
      <c r="EK151" s="515"/>
      <c r="EL151" s="515"/>
      <c r="EM151" s="515"/>
      <c r="EN151" s="515"/>
      <c r="EO151" s="515"/>
      <c r="EP151" s="515"/>
      <c r="EQ151" s="515"/>
      <c r="ER151" s="515"/>
      <c r="ES151" s="515"/>
      <c r="ET151" s="515"/>
      <c r="EU151" s="515"/>
      <c r="EV151" s="515"/>
      <c r="EW151" s="515"/>
      <c r="EX151" s="515"/>
      <c r="EY151" s="515"/>
      <c r="EZ151" s="515"/>
      <c r="FA151" s="515"/>
      <c r="FB151" s="515"/>
      <c r="FC151" s="515"/>
      <c r="FD151" s="515"/>
      <c r="FE151" s="515"/>
      <c r="FF151" s="515"/>
      <c r="FG151" s="515"/>
      <c r="FH151" s="515"/>
      <c r="FI151" s="515"/>
      <c r="FJ151" s="515"/>
      <c r="FK151" s="515"/>
      <c r="FL151" s="515"/>
      <c r="FM151" s="515"/>
      <c r="FN151" s="515"/>
      <c r="FO151" s="515"/>
      <c r="FP151" s="515"/>
      <c r="FQ151" s="515"/>
      <c r="FR151" s="515"/>
      <c r="FS151" s="515"/>
      <c r="FT151" s="515"/>
      <c r="FU151" s="515"/>
      <c r="FV151" s="515"/>
      <c r="FW151" s="515"/>
      <c r="FX151" s="515"/>
      <c r="FY151" s="515"/>
      <c r="FZ151" s="515"/>
      <c r="GA151" s="515"/>
      <c r="GB151" s="515"/>
      <c r="GC151" s="515"/>
    </row>
    <row r="152" spans="1:185" s="549" customFormat="1" ht="10.9" customHeight="1">
      <c r="A152" s="515"/>
      <c r="B152" s="515"/>
      <c r="C152" s="515"/>
      <c r="D152" s="515"/>
      <c r="E152" s="700"/>
      <c r="F152" s="701"/>
      <c r="G152" s="515"/>
      <c r="H152" s="515"/>
      <c r="I152" s="514"/>
      <c r="J152" s="515"/>
      <c r="K152" s="515"/>
      <c r="L152" s="515"/>
      <c r="M152" s="515"/>
      <c r="N152" s="515"/>
      <c r="O152" s="515"/>
      <c r="P152" s="515"/>
      <c r="Q152" s="515"/>
      <c r="R152" s="515"/>
      <c r="S152" s="515"/>
      <c r="T152" s="515"/>
      <c r="U152" s="515"/>
      <c r="V152" s="515"/>
      <c r="W152" s="515"/>
      <c r="X152" s="515"/>
      <c r="Y152" s="515"/>
      <c r="Z152" s="515"/>
      <c r="AA152" s="515"/>
      <c r="AB152" s="515"/>
      <c r="AC152" s="515"/>
      <c r="AD152" s="515"/>
      <c r="AE152" s="515"/>
      <c r="AF152" s="515"/>
      <c r="AG152" s="515"/>
      <c r="AH152" s="515"/>
      <c r="AI152" s="515"/>
      <c r="AJ152" s="515"/>
      <c r="AK152" s="515"/>
      <c r="AL152" s="515"/>
      <c r="AM152" s="515"/>
      <c r="AN152" s="515"/>
      <c r="AO152" s="515"/>
      <c r="AP152" s="515"/>
      <c r="AQ152" s="515"/>
      <c r="AR152" s="515"/>
      <c r="AS152" s="515"/>
      <c r="AT152" s="515"/>
      <c r="AU152" s="515"/>
      <c r="AV152" s="515"/>
      <c r="AW152" s="515"/>
      <c r="AX152" s="515"/>
      <c r="AY152" s="515"/>
      <c r="AZ152" s="515"/>
      <c r="BA152" s="515"/>
      <c r="BB152" s="515"/>
      <c r="BC152" s="515"/>
      <c r="BD152" s="515"/>
      <c r="BE152" s="515"/>
      <c r="BF152" s="515"/>
      <c r="BG152" s="515"/>
      <c r="BH152" s="515"/>
      <c r="BI152" s="515"/>
      <c r="BJ152" s="515"/>
      <c r="BK152" s="515"/>
      <c r="BL152" s="515"/>
      <c r="BM152" s="515"/>
      <c r="BN152" s="515"/>
      <c r="BO152" s="515"/>
      <c r="BP152" s="515"/>
      <c r="BQ152" s="515"/>
      <c r="BR152" s="515"/>
      <c r="BS152" s="515"/>
      <c r="BT152" s="515"/>
      <c r="BU152" s="515"/>
      <c r="BV152" s="515"/>
      <c r="BW152" s="515"/>
      <c r="BX152" s="515"/>
      <c r="BY152" s="515"/>
      <c r="BZ152" s="515"/>
      <c r="CA152" s="515"/>
      <c r="CB152" s="515"/>
      <c r="CC152" s="515"/>
      <c r="CD152" s="515"/>
      <c r="CE152" s="515"/>
      <c r="CF152" s="515"/>
      <c r="CG152" s="515"/>
      <c r="CH152" s="515"/>
      <c r="CI152" s="515"/>
      <c r="CJ152" s="515"/>
      <c r="CK152" s="515"/>
      <c r="CL152" s="515"/>
      <c r="CM152" s="515"/>
      <c r="CN152" s="515"/>
      <c r="CO152" s="515"/>
      <c r="CP152" s="515"/>
      <c r="CQ152" s="515"/>
      <c r="CR152" s="515"/>
      <c r="CS152" s="515"/>
      <c r="CT152" s="515"/>
      <c r="CU152" s="515"/>
      <c r="CV152" s="515"/>
      <c r="CW152" s="515"/>
      <c r="CX152" s="515"/>
      <c r="CY152" s="515"/>
      <c r="CZ152" s="515"/>
      <c r="DA152" s="515"/>
      <c r="DB152" s="515"/>
      <c r="DC152" s="515"/>
      <c r="DD152" s="515"/>
      <c r="DE152" s="515"/>
      <c r="DF152" s="515"/>
      <c r="DG152" s="515"/>
      <c r="DH152" s="515"/>
      <c r="DI152" s="515"/>
      <c r="DJ152" s="515"/>
      <c r="DK152" s="515"/>
      <c r="DL152" s="515"/>
      <c r="DM152" s="515"/>
      <c r="DN152" s="515"/>
      <c r="DO152" s="515"/>
      <c r="DP152" s="515"/>
      <c r="DQ152" s="515"/>
      <c r="DR152" s="515"/>
      <c r="DS152" s="515"/>
      <c r="DT152" s="515"/>
      <c r="DU152" s="515"/>
      <c r="DV152" s="515"/>
      <c r="DW152" s="515"/>
      <c r="DX152" s="515"/>
      <c r="DY152" s="515"/>
      <c r="DZ152" s="515"/>
      <c r="EA152" s="515"/>
      <c r="EB152" s="515"/>
      <c r="EC152" s="515"/>
      <c r="ED152" s="515"/>
      <c r="EE152" s="515"/>
      <c r="EF152" s="515"/>
      <c r="EG152" s="515"/>
      <c r="EH152" s="515"/>
      <c r="EI152" s="515"/>
      <c r="EJ152" s="515"/>
      <c r="EK152" s="515"/>
      <c r="EL152" s="515"/>
      <c r="EM152" s="515"/>
      <c r="EN152" s="515"/>
      <c r="EO152" s="515"/>
      <c r="EP152" s="515"/>
      <c r="EQ152" s="515"/>
      <c r="ER152" s="515"/>
      <c r="ES152" s="515"/>
      <c r="ET152" s="515"/>
      <c r="EU152" s="515"/>
      <c r="EV152" s="515"/>
      <c r="EW152" s="515"/>
      <c r="EX152" s="515"/>
      <c r="EY152" s="515"/>
      <c r="EZ152" s="515"/>
      <c r="FA152" s="515"/>
      <c r="FB152" s="515"/>
      <c r="FC152" s="515"/>
      <c r="FD152" s="515"/>
      <c r="FE152" s="515"/>
      <c r="FF152" s="515"/>
      <c r="FG152" s="515"/>
      <c r="FH152" s="515"/>
      <c r="FI152" s="515"/>
      <c r="FJ152" s="515"/>
      <c r="FK152" s="515"/>
      <c r="FL152" s="515"/>
      <c r="FM152" s="515"/>
      <c r="FN152" s="515"/>
      <c r="FO152" s="515"/>
      <c r="FP152" s="515"/>
      <c r="FQ152" s="515"/>
      <c r="FR152" s="515"/>
      <c r="FS152" s="515"/>
      <c r="FT152" s="515"/>
      <c r="FU152" s="515"/>
      <c r="FV152" s="515"/>
      <c r="FW152" s="515"/>
      <c r="FX152" s="515"/>
      <c r="FY152" s="515"/>
      <c r="FZ152" s="515"/>
      <c r="GA152" s="515"/>
      <c r="GB152" s="515"/>
      <c r="GC152" s="515"/>
    </row>
    <row r="153" spans="1:185" s="549" customFormat="1" ht="10.9" customHeight="1">
      <c r="A153" s="515"/>
      <c r="B153" s="515"/>
      <c r="C153" s="515"/>
      <c r="D153" s="515"/>
      <c r="E153" s="700"/>
      <c r="F153" s="701"/>
      <c r="G153" s="515"/>
      <c r="H153" s="515"/>
      <c r="I153" s="514"/>
      <c r="J153" s="515"/>
      <c r="K153" s="515"/>
      <c r="L153" s="515"/>
      <c r="M153" s="515"/>
      <c r="N153" s="515"/>
      <c r="O153" s="515"/>
      <c r="P153" s="515"/>
      <c r="Q153" s="515"/>
      <c r="R153" s="515"/>
      <c r="S153" s="515"/>
      <c r="T153" s="515"/>
      <c r="U153" s="515"/>
      <c r="V153" s="515"/>
      <c r="W153" s="515"/>
      <c r="X153" s="515"/>
      <c r="Y153" s="515"/>
      <c r="Z153" s="515"/>
      <c r="AA153" s="515"/>
      <c r="AB153" s="515"/>
      <c r="AC153" s="515"/>
      <c r="AD153" s="515"/>
      <c r="AE153" s="515"/>
      <c r="AF153" s="515"/>
      <c r="AG153" s="515"/>
      <c r="AH153" s="515"/>
      <c r="AI153" s="515"/>
      <c r="AJ153" s="515"/>
      <c r="AK153" s="515"/>
      <c r="AL153" s="515"/>
      <c r="AM153" s="515"/>
      <c r="AN153" s="515"/>
      <c r="AO153" s="515"/>
      <c r="AP153" s="515"/>
      <c r="AQ153" s="515"/>
      <c r="AR153" s="515"/>
      <c r="AS153" s="515"/>
      <c r="AT153" s="515"/>
      <c r="AU153" s="515"/>
      <c r="AV153" s="515"/>
      <c r="AW153" s="515"/>
      <c r="AX153" s="515"/>
      <c r="AY153" s="515"/>
      <c r="AZ153" s="515"/>
      <c r="BA153" s="515"/>
      <c r="BB153" s="515"/>
      <c r="BC153" s="515"/>
      <c r="BD153" s="515"/>
      <c r="BE153" s="515"/>
      <c r="BF153" s="515"/>
      <c r="BG153" s="515"/>
      <c r="BH153" s="515"/>
      <c r="BI153" s="515"/>
      <c r="BJ153" s="515"/>
      <c r="BK153" s="515"/>
      <c r="BL153" s="515"/>
      <c r="BM153" s="515"/>
      <c r="BN153" s="515"/>
      <c r="BO153" s="515"/>
      <c r="BP153" s="515"/>
      <c r="BQ153" s="515"/>
      <c r="BR153" s="515"/>
      <c r="BS153" s="515"/>
      <c r="BT153" s="515"/>
      <c r="BU153" s="515"/>
      <c r="BV153" s="515"/>
      <c r="BW153" s="515"/>
      <c r="BX153" s="515"/>
      <c r="BY153" s="515"/>
      <c r="BZ153" s="515"/>
      <c r="CA153" s="515"/>
      <c r="CB153" s="515"/>
      <c r="CC153" s="515"/>
      <c r="CD153" s="515"/>
      <c r="CE153" s="515"/>
      <c r="CF153" s="515"/>
      <c r="CG153" s="515"/>
      <c r="CH153" s="515"/>
      <c r="CI153" s="515"/>
      <c r="CJ153" s="515"/>
      <c r="CK153" s="515"/>
      <c r="CL153" s="515"/>
      <c r="CM153" s="515"/>
      <c r="CN153" s="515"/>
      <c r="CO153" s="515"/>
      <c r="CP153" s="515"/>
      <c r="CQ153" s="515"/>
      <c r="CR153" s="515"/>
      <c r="CS153" s="515"/>
      <c r="CT153" s="515"/>
      <c r="CU153" s="515"/>
      <c r="CV153" s="515"/>
      <c r="CW153" s="515"/>
      <c r="CX153" s="515"/>
      <c r="CY153" s="515"/>
      <c r="CZ153" s="515"/>
      <c r="DA153" s="515"/>
      <c r="DB153" s="515"/>
      <c r="DC153" s="515"/>
      <c r="DD153" s="515"/>
      <c r="DE153" s="515"/>
      <c r="DF153" s="515"/>
      <c r="DG153" s="515"/>
      <c r="DH153" s="515"/>
      <c r="DI153" s="515"/>
      <c r="DJ153" s="515"/>
      <c r="DK153" s="515"/>
      <c r="DL153" s="515"/>
      <c r="DM153" s="515"/>
      <c r="DN153" s="515"/>
      <c r="DO153" s="515"/>
      <c r="DP153" s="515"/>
      <c r="DQ153" s="515"/>
      <c r="DR153" s="515"/>
      <c r="DS153" s="515"/>
      <c r="DT153" s="515"/>
      <c r="DU153" s="515"/>
      <c r="DV153" s="515"/>
      <c r="DW153" s="515"/>
      <c r="DX153" s="515"/>
      <c r="DY153" s="515"/>
      <c r="DZ153" s="515"/>
      <c r="EA153" s="515"/>
      <c r="EB153" s="515"/>
      <c r="EC153" s="515"/>
      <c r="ED153" s="515"/>
      <c r="EE153" s="515"/>
      <c r="EF153" s="515"/>
      <c r="EG153" s="515"/>
      <c r="EH153" s="515"/>
      <c r="EI153" s="515"/>
      <c r="EJ153" s="515"/>
      <c r="EK153" s="515"/>
      <c r="EL153" s="515"/>
      <c r="EM153" s="515"/>
      <c r="EN153" s="515"/>
      <c r="EO153" s="515"/>
      <c r="EP153" s="515"/>
      <c r="EQ153" s="515"/>
      <c r="ER153" s="515"/>
      <c r="ES153" s="515"/>
      <c r="ET153" s="515"/>
      <c r="EU153" s="515"/>
      <c r="EV153" s="515"/>
      <c r="EW153" s="515"/>
      <c r="EX153" s="515"/>
      <c r="EY153" s="515"/>
      <c r="EZ153" s="515"/>
      <c r="FA153" s="515"/>
      <c r="FB153" s="515"/>
      <c r="FC153" s="515"/>
      <c r="FD153" s="515"/>
      <c r="FE153" s="515"/>
      <c r="FF153" s="515"/>
      <c r="FG153" s="515"/>
      <c r="FH153" s="515"/>
      <c r="FI153" s="515"/>
      <c r="FJ153" s="515"/>
      <c r="FK153" s="515"/>
      <c r="FL153" s="515"/>
      <c r="FM153" s="515"/>
      <c r="FN153" s="515"/>
      <c r="FO153" s="515"/>
      <c r="FP153" s="515"/>
      <c r="FQ153" s="515"/>
      <c r="FR153" s="515"/>
      <c r="FS153" s="515"/>
      <c r="FT153" s="515"/>
      <c r="FU153" s="515"/>
      <c r="FV153" s="515"/>
      <c r="FW153" s="515"/>
      <c r="FX153" s="515"/>
      <c r="FY153" s="515"/>
      <c r="FZ153" s="515"/>
      <c r="GA153" s="515"/>
      <c r="GB153" s="515"/>
      <c r="GC153" s="515"/>
    </row>
    <row r="154" spans="1:185" s="549" customFormat="1" ht="10.9" customHeight="1">
      <c r="A154" s="515"/>
      <c r="B154" s="515"/>
      <c r="C154" s="515"/>
      <c r="D154" s="515"/>
      <c r="E154" s="700"/>
      <c r="F154" s="701"/>
      <c r="G154" s="515"/>
      <c r="H154" s="515"/>
      <c r="I154" s="514"/>
      <c r="J154" s="515"/>
      <c r="K154" s="515"/>
      <c r="L154" s="515"/>
      <c r="M154" s="515"/>
      <c r="N154" s="515"/>
      <c r="O154" s="515"/>
      <c r="P154" s="515"/>
      <c r="Q154" s="515"/>
      <c r="R154" s="515"/>
      <c r="S154" s="515"/>
      <c r="T154" s="515"/>
      <c r="U154" s="515"/>
      <c r="V154" s="515"/>
      <c r="W154" s="515"/>
      <c r="X154" s="515"/>
      <c r="Y154" s="515"/>
      <c r="Z154" s="515"/>
      <c r="AA154" s="515"/>
      <c r="AB154" s="515"/>
      <c r="AC154" s="515"/>
      <c r="AD154" s="515"/>
      <c r="AE154" s="515"/>
      <c r="AF154" s="515"/>
      <c r="AG154" s="515"/>
      <c r="AH154" s="515"/>
      <c r="AI154" s="515"/>
      <c r="AJ154" s="515"/>
      <c r="AK154" s="515"/>
      <c r="AL154" s="515"/>
      <c r="AM154" s="515"/>
      <c r="AN154" s="515"/>
      <c r="AO154" s="515"/>
      <c r="AP154" s="515"/>
      <c r="AQ154" s="515"/>
      <c r="AR154" s="515"/>
      <c r="AS154" s="515"/>
      <c r="AT154" s="515"/>
      <c r="AU154" s="515"/>
      <c r="AV154" s="515"/>
      <c r="AW154" s="515"/>
      <c r="AX154" s="515"/>
      <c r="AY154" s="515"/>
      <c r="AZ154" s="515"/>
      <c r="BA154" s="515"/>
      <c r="BB154" s="515"/>
      <c r="BC154" s="515"/>
      <c r="BD154" s="515"/>
      <c r="BE154" s="515"/>
      <c r="BF154" s="515"/>
      <c r="BG154" s="515"/>
      <c r="BH154" s="515"/>
      <c r="BI154" s="515"/>
      <c r="BJ154" s="515"/>
      <c r="BK154" s="515"/>
      <c r="BL154" s="515"/>
      <c r="BM154" s="515"/>
      <c r="BN154" s="515"/>
      <c r="BO154" s="515"/>
      <c r="BP154" s="515"/>
      <c r="BQ154" s="515"/>
      <c r="BR154" s="515"/>
      <c r="BS154" s="515"/>
      <c r="BT154" s="515"/>
      <c r="BU154" s="515"/>
      <c r="BV154" s="515"/>
      <c r="BW154" s="515"/>
      <c r="BX154" s="515"/>
      <c r="BY154" s="515"/>
      <c r="BZ154" s="515"/>
      <c r="CA154" s="515"/>
      <c r="CB154" s="515"/>
      <c r="CC154" s="515"/>
      <c r="CD154" s="515"/>
      <c r="CE154" s="515"/>
      <c r="CF154" s="515"/>
      <c r="CG154" s="515"/>
      <c r="CH154" s="515"/>
      <c r="CI154" s="515"/>
      <c r="CJ154" s="515"/>
      <c r="CK154" s="515"/>
      <c r="CL154" s="515"/>
      <c r="CM154" s="515"/>
      <c r="CN154" s="515"/>
      <c r="CO154" s="515"/>
      <c r="CP154" s="515"/>
      <c r="CQ154" s="515"/>
      <c r="CR154" s="515"/>
      <c r="CS154" s="515"/>
      <c r="CT154" s="515"/>
      <c r="CU154" s="515"/>
      <c r="CV154" s="515"/>
      <c r="CW154" s="515"/>
      <c r="CX154" s="515"/>
      <c r="CY154" s="515"/>
      <c r="CZ154" s="515"/>
      <c r="DA154" s="515"/>
      <c r="DB154" s="515"/>
      <c r="DC154" s="515"/>
      <c r="DD154" s="515"/>
      <c r="DE154" s="515"/>
      <c r="DF154" s="515"/>
      <c r="DG154" s="515"/>
      <c r="DH154" s="515"/>
      <c r="DI154" s="515"/>
      <c r="DJ154" s="515"/>
      <c r="DK154" s="515"/>
      <c r="DL154" s="515"/>
      <c r="DM154" s="515"/>
      <c r="DN154" s="515"/>
      <c r="DO154" s="515"/>
      <c r="DP154" s="515"/>
      <c r="DQ154" s="515"/>
      <c r="DR154" s="515"/>
      <c r="DS154" s="515"/>
      <c r="DT154" s="515"/>
      <c r="DU154" s="515"/>
      <c r="DV154" s="515"/>
      <c r="DW154" s="515"/>
      <c r="DX154" s="515"/>
      <c r="DY154" s="515"/>
      <c r="DZ154" s="515"/>
      <c r="EA154" s="515"/>
      <c r="EB154" s="515"/>
      <c r="EC154" s="515"/>
      <c r="ED154" s="515"/>
      <c r="EE154" s="515"/>
      <c r="EF154" s="515"/>
      <c r="EG154" s="515"/>
      <c r="EH154" s="515"/>
      <c r="EI154" s="515"/>
      <c r="EJ154" s="515"/>
      <c r="EK154" s="515"/>
      <c r="EL154" s="515"/>
      <c r="EM154" s="515"/>
      <c r="EN154" s="515"/>
      <c r="EO154" s="515"/>
      <c r="EP154" s="515"/>
      <c r="EQ154" s="515"/>
      <c r="ER154" s="515"/>
      <c r="ES154" s="515"/>
      <c r="ET154" s="515"/>
      <c r="EU154" s="515"/>
      <c r="EV154" s="515"/>
      <c r="EW154" s="515"/>
      <c r="EX154" s="515"/>
      <c r="EY154" s="515"/>
      <c r="EZ154" s="515"/>
      <c r="FA154" s="515"/>
      <c r="FB154" s="515"/>
      <c r="FC154" s="515"/>
      <c r="FD154" s="515"/>
      <c r="FE154" s="515"/>
      <c r="FF154" s="515"/>
      <c r="FG154" s="515"/>
      <c r="FH154" s="515"/>
      <c r="FI154" s="515"/>
      <c r="FJ154" s="515"/>
      <c r="FK154" s="515"/>
      <c r="FL154" s="515"/>
      <c r="FM154" s="515"/>
      <c r="FN154" s="515"/>
      <c r="FO154" s="515"/>
      <c r="FP154" s="515"/>
      <c r="FQ154" s="515"/>
      <c r="FR154" s="515"/>
      <c r="FS154" s="515"/>
      <c r="FT154" s="515"/>
      <c r="FU154" s="515"/>
      <c r="FV154" s="515"/>
      <c r="FW154" s="515"/>
      <c r="FX154" s="515"/>
      <c r="FY154" s="515"/>
      <c r="FZ154" s="515"/>
      <c r="GA154" s="515"/>
      <c r="GB154" s="515"/>
      <c r="GC154" s="515"/>
    </row>
    <row r="155" spans="1:185" s="549" customFormat="1" ht="10.9" customHeight="1">
      <c r="A155" s="515"/>
      <c r="B155" s="515"/>
      <c r="C155" s="515"/>
      <c r="D155" s="515"/>
      <c r="E155" s="700"/>
      <c r="F155" s="701"/>
      <c r="G155" s="515"/>
      <c r="H155" s="515"/>
      <c r="I155" s="514"/>
      <c r="J155" s="515"/>
      <c r="K155" s="515"/>
      <c r="L155" s="515"/>
      <c r="M155" s="515"/>
      <c r="N155" s="515"/>
      <c r="O155" s="515"/>
      <c r="P155" s="515"/>
      <c r="Q155" s="515"/>
      <c r="R155" s="515"/>
      <c r="S155" s="515"/>
      <c r="T155" s="515"/>
      <c r="U155" s="515"/>
      <c r="V155" s="515"/>
      <c r="W155" s="515"/>
      <c r="X155" s="515"/>
      <c r="Y155" s="515"/>
      <c r="Z155" s="515"/>
      <c r="AA155" s="515"/>
      <c r="AB155" s="515"/>
      <c r="AC155" s="515"/>
      <c r="AD155" s="515"/>
      <c r="AE155" s="515"/>
      <c r="AF155" s="515"/>
      <c r="AG155" s="515"/>
      <c r="AH155" s="515"/>
      <c r="AI155" s="515"/>
      <c r="AJ155" s="515"/>
      <c r="AK155" s="515"/>
      <c r="AL155" s="515"/>
      <c r="AM155" s="515"/>
      <c r="AN155" s="515"/>
      <c r="AO155" s="515"/>
      <c r="AP155" s="515"/>
      <c r="AQ155" s="515"/>
      <c r="AR155" s="515"/>
      <c r="AS155" s="515"/>
      <c r="AT155" s="515"/>
      <c r="AU155" s="515"/>
      <c r="AV155" s="515"/>
      <c r="AW155" s="515"/>
      <c r="AX155" s="515"/>
      <c r="AY155" s="515"/>
      <c r="AZ155" s="515"/>
      <c r="BA155" s="515"/>
      <c r="BB155" s="515"/>
      <c r="BC155" s="515"/>
      <c r="BD155" s="515"/>
      <c r="BE155" s="515"/>
      <c r="BF155" s="515"/>
      <c r="BG155" s="515"/>
      <c r="BH155" s="515"/>
      <c r="BI155" s="515"/>
      <c r="BJ155" s="515"/>
      <c r="BK155" s="515"/>
      <c r="BL155" s="515"/>
      <c r="BM155" s="515"/>
      <c r="BN155" s="515"/>
      <c r="BO155" s="515"/>
      <c r="BP155" s="515"/>
      <c r="BQ155" s="515"/>
      <c r="BR155" s="515"/>
      <c r="BS155" s="515"/>
      <c r="BT155" s="515"/>
      <c r="BU155" s="515"/>
      <c r="BV155" s="515"/>
      <c r="BW155" s="515"/>
      <c r="BX155" s="515"/>
      <c r="BY155" s="515"/>
      <c r="BZ155" s="515"/>
      <c r="CA155" s="515"/>
      <c r="CB155" s="515"/>
      <c r="CC155" s="515"/>
      <c r="CD155" s="515"/>
      <c r="CE155" s="515"/>
      <c r="CF155" s="515"/>
      <c r="CG155" s="515"/>
      <c r="CH155" s="515"/>
      <c r="CI155" s="515"/>
      <c r="CJ155" s="515"/>
      <c r="CK155" s="515"/>
      <c r="CL155" s="515"/>
      <c r="CM155" s="515"/>
      <c r="CN155" s="515"/>
      <c r="CO155" s="515"/>
      <c r="CP155" s="515"/>
      <c r="CQ155" s="515"/>
      <c r="CR155" s="515"/>
      <c r="CS155" s="515"/>
      <c r="CT155" s="515"/>
      <c r="CU155" s="515"/>
      <c r="CV155" s="515"/>
      <c r="CW155" s="515"/>
      <c r="CX155" s="515"/>
      <c r="CY155" s="515"/>
      <c r="CZ155" s="515"/>
      <c r="DA155" s="515"/>
      <c r="DB155" s="515"/>
      <c r="DC155" s="515"/>
      <c r="DD155" s="515"/>
      <c r="DE155" s="515"/>
      <c r="DF155" s="515"/>
      <c r="DG155" s="515"/>
      <c r="DH155" s="515"/>
      <c r="DI155" s="515"/>
      <c r="DJ155" s="515"/>
      <c r="DK155" s="515"/>
      <c r="DL155" s="515"/>
      <c r="DM155" s="515"/>
      <c r="DN155" s="515"/>
      <c r="DO155" s="515"/>
      <c r="DP155" s="515"/>
      <c r="DQ155" s="515"/>
      <c r="DR155" s="515"/>
      <c r="DS155" s="515"/>
      <c r="DT155" s="515"/>
      <c r="DU155" s="515"/>
      <c r="DV155" s="515"/>
      <c r="DW155" s="515"/>
      <c r="DX155" s="515"/>
      <c r="DY155" s="515"/>
      <c r="DZ155" s="515"/>
      <c r="EA155" s="515"/>
      <c r="EB155" s="515"/>
      <c r="EC155" s="515"/>
      <c r="ED155" s="515"/>
      <c r="EE155" s="515"/>
      <c r="EF155" s="515"/>
      <c r="EG155" s="515"/>
      <c r="EH155" s="515"/>
      <c r="EI155" s="515"/>
      <c r="EJ155" s="515"/>
      <c r="EK155" s="515"/>
      <c r="EL155" s="515"/>
      <c r="EM155" s="515"/>
      <c r="EN155" s="515"/>
      <c r="EO155" s="515"/>
      <c r="EP155" s="515"/>
      <c r="EQ155" s="515"/>
      <c r="ER155" s="515"/>
      <c r="ES155" s="515"/>
      <c r="ET155" s="515"/>
      <c r="EU155" s="515"/>
      <c r="EV155" s="515"/>
      <c r="EW155" s="515"/>
      <c r="EX155" s="515"/>
      <c r="EY155" s="515"/>
      <c r="EZ155" s="515"/>
      <c r="FA155" s="515"/>
      <c r="FB155" s="515"/>
      <c r="FC155" s="515"/>
      <c r="FD155" s="515"/>
      <c r="FE155" s="515"/>
      <c r="FF155" s="515"/>
      <c r="FG155" s="515"/>
      <c r="FH155" s="515"/>
      <c r="FI155" s="515"/>
      <c r="FJ155" s="515"/>
      <c r="FK155" s="515"/>
      <c r="FL155" s="515"/>
      <c r="FM155" s="515"/>
      <c r="FN155" s="515"/>
      <c r="FO155" s="515"/>
      <c r="FP155" s="515"/>
      <c r="FQ155" s="515"/>
      <c r="FR155" s="515"/>
      <c r="FS155" s="515"/>
      <c r="FT155" s="515"/>
      <c r="FU155" s="515"/>
      <c r="FV155" s="515"/>
      <c r="FW155" s="515"/>
      <c r="FX155" s="515"/>
      <c r="FY155" s="515"/>
      <c r="FZ155" s="515"/>
      <c r="GA155" s="515"/>
      <c r="GB155" s="515"/>
      <c r="GC155" s="515"/>
    </row>
    <row r="156" spans="1:185" s="549" customFormat="1" ht="10.9" customHeight="1">
      <c r="A156" s="515"/>
      <c r="B156" s="515"/>
      <c r="C156" s="515"/>
      <c r="D156" s="515"/>
      <c r="E156" s="700"/>
      <c r="F156" s="701"/>
      <c r="G156" s="515"/>
      <c r="H156" s="515"/>
      <c r="I156" s="514"/>
      <c r="J156" s="515"/>
      <c r="K156" s="515"/>
      <c r="L156" s="515"/>
      <c r="M156" s="515"/>
      <c r="N156" s="515"/>
      <c r="O156" s="515"/>
      <c r="P156" s="515"/>
      <c r="Q156" s="515"/>
      <c r="R156" s="515"/>
      <c r="S156" s="515"/>
      <c r="T156" s="515"/>
      <c r="U156" s="515"/>
      <c r="V156" s="515"/>
      <c r="W156" s="515"/>
      <c r="X156" s="515"/>
      <c r="Y156" s="515"/>
      <c r="Z156" s="515"/>
      <c r="AA156" s="515"/>
      <c r="AB156" s="515"/>
      <c r="AC156" s="515"/>
      <c r="AD156" s="515"/>
      <c r="AE156" s="515"/>
      <c r="AF156" s="515"/>
      <c r="AG156" s="515"/>
      <c r="AH156" s="515"/>
      <c r="AI156" s="515"/>
      <c r="AJ156" s="515"/>
      <c r="AK156" s="515"/>
      <c r="AL156" s="515"/>
      <c r="AM156" s="515"/>
      <c r="AN156" s="515"/>
      <c r="AO156" s="515"/>
      <c r="AP156" s="515"/>
      <c r="AQ156" s="515"/>
      <c r="AR156" s="515"/>
      <c r="AS156" s="515"/>
      <c r="AT156" s="515"/>
      <c r="AU156" s="515"/>
      <c r="AV156" s="515"/>
      <c r="AW156" s="515"/>
      <c r="AX156" s="515"/>
      <c r="AY156" s="515"/>
      <c r="AZ156" s="515"/>
      <c r="BA156" s="515"/>
      <c r="BB156" s="515"/>
      <c r="BC156" s="515"/>
      <c r="BD156" s="515"/>
      <c r="BE156" s="515"/>
      <c r="BF156" s="515"/>
      <c r="BG156" s="515"/>
      <c r="BH156" s="515"/>
      <c r="BI156" s="515"/>
      <c r="BJ156" s="515"/>
      <c r="BK156" s="515"/>
      <c r="BL156" s="515"/>
      <c r="BM156" s="515"/>
      <c r="BN156" s="515"/>
      <c r="BO156" s="515"/>
      <c r="BP156" s="515"/>
      <c r="BQ156" s="515"/>
      <c r="BR156" s="515"/>
      <c r="BS156" s="515"/>
      <c r="BT156" s="515"/>
      <c r="BU156" s="515"/>
      <c r="BV156" s="515"/>
      <c r="BW156" s="515"/>
      <c r="BX156" s="515"/>
      <c r="BY156" s="515"/>
      <c r="BZ156" s="515"/>
      <c r="CA156" s="515"/>
      <c r="CB156" s="515"/>
      <c r="CC156" s="515"/>
      <c r="CD156" s="515"/>
      <c r="CE156" s="515"/>
      <c r="CF156" s="515"/>
      <c r="CG156" s="515"/>
      <c r="CH156" s="515"/>
      <c r="CI156" s="515"/>
      <c r="CJ156" s="515"/>
      <c r="CK156" s="515"/>
      <c r="CL156" s="515"/>
      <c r="CM156" s="515"/>
      <c r="CN156" s="515"/>
      <c r="CO156" s="515"/>
      <c r="CP156" s="515"/>
      <c r="CQ156" s="515"/>
      <c r="CR156" s="515"/>
      <c r="CS156" s="515"/>
      <c r="CT156" s="515"/>
      <c r="CU156" s="515"/>
      <c r="CV156" s="515"/>
      <c r="CW156" s="515"/>
      <c r="CX156" s="515"/>
      <c r="CY156" s="515"/>
      <c r="CZ156" s="515"/>
      <c r="DA156" s="515"/>
      <c r="DB156" s="515"/>
      <c r="DC156" s="515"/>
      <c r="DD156" s="515"/>
      <c r="DE156" s="515"/>
      <c r="DF156" s="515"/>
      <c r="DG156" s="515"/>
      <c r="DH156" s="515"/>
      <c r="DI156" s="515"/>
      <c r="DJ156" s="515"/>
      <c r="DK156" s="515"/>
      <c r="DL156" s="515"/>
      <c r="DM156" s="515"/>
      <c r="DN156" s="515"/>
      <c r="DO156" s="515"/>
      <c r="DP156" s="515"/>
      <c r="DQ156" s="515"/>
      <c r="DR156" s="515"/>
      <c r="DS156" s="515"/>
      <c r="DT156" s="515"/>
      <c r="DU156" s="515"/>
      <c r="DV156" s="515"/>
      <c r="DW156" s="515"/>
      <c r="DX156" s="515"/>
      <c r="DY156" s="515"/>
      <c r="DZ156" s="515"/>
      <c r="EA156" s="515"/>
      <c r="EB156" s="515"/>
      <c r="EC156" s="515"/>
      <c r="ED156" s="515"/>
      <c r="EE156" s="515"/>
      <c r="EF156" s="515"/>
      <c r="EG156" s="515"/>
      <c r="EH156" s="515"/>
      <c r="EI156" s="515"/>
      <c r="EJ156" s="515"/>
      <c r="EK156" s="515"/>
      <c r="EL156" s="515"/>
      <c r="EM156" s="515"/>
      <c r="EN156" s="515"/>
      <c r="EO156" s="515"/>
      <c r="EP156" s="515"/>
      <c r="EQ156" s="515"/>
      <c r="ER156" s="515"/>
      <c r="ES156" s="515"/>
      <c r="ET156" s="515"/>
      <c r="EU156" s="515"/>
      <c r="EV156" s="515"/>
      <c r="EW156" s="515"/>
      <c r="EX156" s="515"/>
      <c r="EY156" s="515"/>
      <c r="EZ156" s="515"/>
      <c r="FA156" s="515"/>
      <c r="FB156" s="515"/>
      <c r="FC156" s="515"/>
      <c r="FD156" s="515"/>
      <c r="FE156" s="515"/>
      <c r="FF156" s="515"/>
      <c r="FG156" s="515"/>
      <c r="FH156" s="515"/>
      <c r="FI156" s="515"/>
      <c r="FJ156" s="515"/>
      <c r="FK156" s="515"/>
      <c r="FL156" s="515"/>
      <c r="FM156" s="515"/>
      <c r="FN156" s="515"/>
      <c r="FO156" s="515"/>
      <c r="FP156" s="515"/>
      <c r="FQ156" s="515"/>
      <c r="FR156" s="515"/>
      <c r="FS156" s="515"/>
      <c r="FT156" s="515"/>
      <c r="FU156" s="515"/>
      <c r="FV156" s="515"/>
      <c r="FW156" s="515"/>
      <c r="FX156" s="515"/>
      <c r="FY156" s="515"/>
      <c r="FZ156" s="515"/>
      <c r="GA156" s="515"/>
      <c r="GB156" s="515"/>
      <c r="GC156" s="515"/>
    </row>
    <row r="157" spans="1:185" s="549" customFormat="1" ht="10.9" customHeight="1">
      <c r="A157" s="515"/>
      <c r="B157" s="515"/>
      <c r="C157" s="515"/>
      <c r="D157" s="515"/>
      <c r="E157" s="700"/>
      <c r="F157" s="701"/>
      <c r="G157" s="515"/>
      <c r="H157" s="515"/>
      <c r="I157" s="514"/>
      <c r="J157" s="515"/>
      <c r="K157" s="515"/>
      <c r="L157" s="515"/>
      <c r="M157" s="515"/>
      <c r="N157" s="515"/>
      <c r="O157" s="515"/>
      <c r="P157" s="515"/>
      <c r="Q157" s="515"/>
      <c r="R157" s="515"/>
      <c r="S157" s="515"/>
      <c r="T157" s="515"/>
      <c r="U157" s="515"/>
      <c r="V157" s="515"/>
      <c r="W157" s="515"/>
      <c r="X157" s="515"/>
      <c r="Y157" s="515"/>
      <c r="Z157" s="515"/>
      <c r="AA157" s="515"/>
      <c r="AB157" s="515"/>
      <c r="AC157" s="515"/>
      <c r="AD157" s="515"/>
      <c r="AE157" s="515"/>
      <c r="AF157" s="515"/>
      <c r="AG157" s="515"/>
      <c r="AH157" s="515"/>
      <c r="AI157" s="515"/>
      <c r="AJ157" s="515"/>
      <c r="AK157" s="515"/>
      <c r="AL157" s="515"/>
      <c r="AM157" s="515"/>
      <c r="AN157" s="515"/>
      <c r="AO157" s="515"/>
      <c r="AP157" s="515"/>
      <c r="AQ157" s="515"/>
      <c r="AR157" s="515"/>
      <c r="AS157" s="515"/>
      <c r="AT157" s="515"/>
      <c r="AU157" s="515"/>
      <c r="AV157" s="515"/>
      <c r="AW157" s="515"/>
      <c r="AX157" s="515"/>
      <c r="AY157" s="515"/>
      <c r="AZ157" s="515"/>
      <c r="BA157" s="515"/>
      <c r="BB157" s="515"/>
      <c r="BC157" s="515"/>
      <c r="BD157" s="515"/>
      <c r="BE157" s="515"/>
      <c r="BF157" s="515"/>
      <c r="BG157" s="515"/>
      <c r="BH157" s="515"/>
      <c r="BI157" s="515"/>
      <c r="BJ157" s="515"/>
      <c r="BK157" s="515"/>
      <c r="BL157" s="515"/>
      <c r="BM157" s="515"/>
      <c r="BN157" s="515"/>
      <c r="BO157" s="515"/>
      <c r="BP157" s="515"/>
      <c r="BQ157" s="515"/>
      <c r="BR157" s="515"/>
      <c r="BS157" s="515"/>
      <c r="BT157" s="515"/>
      <c r="BU157" s="515"/>
      <c r="BV157" s="515"/>
      <c r="BW157" s="515"/>
      <c r="BX157" s="515"/>
      <c r="BY157" s="515"/>
      <c r="BZ157" s="515"/>
      <c r="CA157" s="515"/>
      <c r="CB157" s="515"/>
      <c r="CC157" s="515"/>
      <c r="CD157" s="515"/>
      <c r="CE157" s="515"/>
      <c r="CF157" s="515"/>
      <c r="CG157" s="515"/>
      <c r="CH157" s="515"/>
      <c r="CI157" s="515"/>
      <c r="CJ157" s="515"/>
      <c r="CK157" s="515"/>
      <c r="CL157" s="515"/>
      <c r="CM157" s="515"/>
      <c r="CN157" s="515"/>
      <c r="CO157" s="515"/>
      <c r="CP157" s="515"/>
      <c r="CQ157" s="515"/>
      <c r="CR157" s="515"/>
      <c r="CS157" s="515"/>
      <c r="CT157" s="515"/>
      <c r="CU157" s="515"/>
      <c r="CV157" s="515"/>
      <c r="CW157" s="515"/>
      <c r="CX157" s="515"/>
      <c r="CY157" s="515"/>
      <c r="CZ157" s="515"/>
      <c r="DA157" s="515"/>
      <c r="DB157" s="515"/>
      <c r="DC157" s="515"/>
      <c r="DD157" s="515"/>
      <c r="DE157" s="515"/>
      <c r="DF157" s="515"/>
      <c r="DG157" s="515"/>
      <c r="DH157" s="515"/>
      <c r="DI157" s="515"/>
      <c r="DJ157" s="515"/>
      <c r="DK157" s="515"/>
      <c r="DL157" s="515"/>
      <c r="DM157" s="515"/>
      <c r="DN157" s="515"/>
      <c r="DO157" s="515"/>
      <c r="DP157" s="515"/>
      <c r="DQ157" s="515"/>
      <c r="DR157" s="515"/>
      <c r="DS157" s="515"/>
      <c r="DT157" s="515"/>
      <c r="DU157" s="515"/>
      <c r="DV157" s="515"/>
      <c r="DW157" s="515"/>
      <c r="DX157" s="515"/>
      <c r="DY157" s="515"/>
      <c r="DZ157" s="515"/>
      <c r="EA157" s="515"/>
      <c r="EB157" s="515"/>
      <c r="EC157" s="515"/>
      <c r="ED157" s="515"/>
      <c r="EE157" s="515"/>
      <c r="EF157" s="515"/>
      <c r="EG157" s="515"/>
      <c r="EH157" s="515"/>
      <c r="EI157" s="515"/>
      <c r="EJ157" s="515"/>
      <c r="EK157" s="515"/>
      <c r="EL157" s="515"/>
      <c r="EM157" s="515"/>
      <c r="EN157" s="515"/>
      <c r="EO157" s="515"/>
      <c r="EP157" s="515"/>
      <c r="EQ157" s="515"/>
      <c r="ER157" s="515"/>
      <c r="ES157" s="515"/>
      <c r="ET157" s="515"/>
      <c r="EU157" s="515"/>
      <c r="EV157" s="515"/>
      <c r="EW157" s="515"/>
      <c r="EX157" s="515"/>
      <c r="EY157" s="515"/>
      <c r="EZ157" s="515"/>
      <c r="FA157" s="515"/>
      <c r="FB157" s="515"/>
      <c r="FC157" s="515"/>
      <c r="FD157" s="515"/>
      <c r="FE157" s="515"/>
      <c r="FF157" s="515"/>
      <c r="FG157" s="515"/>
      <c r="FH157" s="515"/>
      <c r="FI157" s="515"/>
      <c r="FJ157" s="515"/>
      <c r="FK157" s="515"/>
      <c r="FL157" s="515"/>
      <c r="FM157" s="515"/>
      <c r="FN157" s="515"/>
      <c r="FO157" s="515"/>
      <c r="FP157" s="515"/>
      <c r="FQ157" s="515"/>
      <c r="FR157" s="515"/>
      <c r="FS157" s="515"/>
      <c r="FT157" s="515"/>
      <c r="FU157" s="515"/>
      <c r="FV157" s="515"/>
      <c r="FW157" s="515"/>
      <c r="FX157" s="515"/>
      <c r="FY157" s="515"/>
      <c r="FZ157" s="515"/>
      <c r="GA157" s="515"/>
      <c r="GB157" s="515"/>
      <c r="GC157" s="515"/>
    </row>
    <row r="158" spans="1:185" s="549" customFormat="1" ht="10.9" customHeight="1">
      <c r="A158" s="515"/>
      <c r="B158" s="515"/>
      <c r="C158" s="515"/>
      <c r="D158" s="515"/>
      <c r="E158" s="700"/>
      <c r="F158" s="701"/>
      <c r="G158" s="515"/>
      <c r="H158" s="515"/>
      <c r="I158" s="514"/>
      <c r="J158" s="515"/>
      <c r="K158" s="515"/>
      <c r="L158" s="515"/>
      <c r="M158" s="515"/>
      <c r="N158" s="515"/>
      <c r="O158" s="515"/>
      <c r="P158" s="515"/>
      <c r="Q158" s="515"/>
      <c r="R158" s="515"/>
      <c r="S158" s="515"/>
      <c r="T158" s="515"/>
      <c r="U158" s="515"/>
      <c r="V158" s="515"/>
      <c r="W158" s="515"/>
      <c r="X158" s="515"/>
      <c r="Y158" s="515"/>
      <c r="Z158" s="515"/>
      <c r="AA158" s="515"/>
      <c r="AB158" s="515"/>
      <c r="AC158" s="515"/>
      <c r="AD158" s="515"/>
      <c r="AE158" s="515"/>
      <c r="AF158" s="515"/>
      <c r="AG158" s="515"/>
      <c r="AH158" s="515"/>
      <c r="AI158" s="515"/>
      <c r="AJ158" s="515"/>
      <c r="AK158" s="515"/>
      <c r="AL158" s="515"/>
      <c r="AM158" s="515"/>
      <c r="AN158" s="515"/>
      <c r="AO158" s="515"/>
      <c r="AP158" s="515"/>
      <c r="AQ158" s="515"/>
      <c r="AR158" s="515"/>
      <c r="AS158" s="515"/>
      <c r="AT158" s="515"/>
      <c r="AU158" s="515"/>
      <c r="AV158" s="515"/>
      <c r="AW158" s="515"/>
      <c r="AX158" s="515"/>
      <c r="AY158" s="515"/>
      <c r="AZ158" s="515"/>
      <c r="BA158" s="515"/>
      <c r="BB158" s="515"/>
      <c r="BC158" s="515"/>
      <c r="BD158" s="515"/>
      <c r="BE158" s="515"/>
      <c r="BF158" s="515"/>
      <c r="BG158" s="515"/>
      <c r="BH158" s="515"/>
      <c r="BI158" s="515"/>
      <c r="BJ158" s="515"/>
      <c r="BK158" s="515"/>
      <c r="BL158" s="515"/>
      <c r="BM158" s="515"/>
      <c r="BN158" s="515"/>
      <c r="BO158" s="515"/>
      <c r="BP158" s="515"/>
      <c r="BQ158" s="515"/>
      <c r="BR158" s="515"/>
      <c r="BS158" s="515"/>
      <c r="BT158" s="515"/>
      <c r="BU158" s="515"/>
      <c r="BV158" s="515"/>
      <c r="BW158" s="515"/>
      <c r="BX158" s="515"/>
      <c r="BY158" s="515"/>
      <c r="BZ158" s="515"/>
      <c r="CA158" s="515"/>
      <c r="CB158" s="515"/>
      <c r="CC158" s="515"/>
      <c r="CD158" s="515"/>
      <c r="CE158" s="515"/>
      <c r="CF158" s="515"/>
      <c r="CG158" s="515"/>
      <c r="CH158" s="515"/>
      <c r="CI158" s="515"/>
      <c r="CJ158" s="515"/>
      <c r="CK158" s="515"/>
      <c r="CL158" s="515"/>
      <c r="CM158" s="515"/>
      <c r="CN158" s="515"/>
      <c r="CO158" s="515"/>
      <c r="CP158" s="515"/>
      <c r="CQ158" s="515"/>
      <c r="CR158" s="515"/>
      <c r="CS158" s="515"/>
      <c r="CT158" s="515"/>
      <c r="CU158" s="515"/>
      <c r="CV158" s="515"/>
      <c r="CW158" s="515"/>
      <c r="CX158" s="515"/>
      <c r="CY158" s="515"/>
      <c r="CZ158" s="515"/>
      <c r="DA158" s="515"/>
      <c r="DB158" s="515"/>
      <c r="DC158" s="515"/>
      <c r="DD158" s="515"/>
      <c r="DE158" s="515"/>
      <c r="DF158" s="515"/>
      <c r="DG158" s="515"/>
      <c r="DH158" s="515"/>
      <c r="DI158" s="515"/>
      <c r="DJ158" s="515"/>
      <c r="DK158" s="515"/>
      <c r="DL158" s="515"/>
      <c r="DM158" s="515"/>
      <c r="DN158" s="515"/>
      <c r="DO158" s="515"/>
      <c r="DP158" s="515"/>
      <c r="DQ158" s="515"/>
      <c r="DR158" s="515"/>
      <c r="DS158" s="515"/>
      <c r="DT158" s="515"/>
      <c r="DU158" s="515"/>
      <c r="DV158" s="515"/>
      <c r="DW158" s="515"/>
      <c r="DX158" s="515"/>
      <c r="DY158" s="515"/>
      <c r="DZ158" s="515"/>
      <c r="EA158" s="515"/>
      <c r="EB158" s="515"/>
      <c r="EC158" s="515"/>
      <c r="ED158" s="515"/>
      <c r="EE158" s="515"/>
      <c r="EF158" s="515"/>
      <c r="EG158" s="515"/>
      <c r="EH158" s="515"/>
      <c r="EI158" s="515"/>
      <c r="EJ158" s="515"/>
      <c r="EK158" s="515"/>
      <c r="EL158" s="515"/>
      <c r="EM158" s="515"/>
      <c r="EN158" s="515"/>
      <c r="EO158" s="515"/>
      <c r="EP158" s="515"/>
      <c r="EQ158" s="515"/>
      <c r="ER158" s="515"/>
      <c r="ES158" s="515"/>
      <c r="ET158" s="515"/>
      <c r="EU158" s="515"/>
      <c r="EV158" s="515"/>
      <c r="EW158" s="515"/>
      <c r="EX158" s="515"/>
      <c r="EY158" s="515"/>
      <c r="EZ158" s="515"/>
      <c r="FA158" s="515"/>
      <c r="FB158" s="515"/>
      <c r="FC158" s="515"/>
      <c r="FD158" s="515"/>
      <c r="FE158" s="515"/>
      <c r="FF158" s="515"/>
      <c r="FG158" s="515"/>
      <c r="FH158" s="515"/>
      <c r="FI158" s="515"/>
      <c r="FJ158" s="515"/>
      <c r="FK158" s="515"/>
      <c r="FL158" s="515"/>
      <c r="FM158" s="515"/>
      <c r="FN158" s="515"/>
      <c r="FO158" s="515"/>
      <c r="FP158" s="515"/>
      <c r="FQ158" s="515"/>
      <c r="FR158" s="515"/>
      <c r="FS158" s="515"/>
      <c r="FT158" s="515"/>
      <c r="FU158" s="515"/>
      <c r="FV158" s="515"/>
      <c r="FW158" s="515"/>
      <c r="FX158" s="515"/>
      <c r="FY158" s="515"/>
      <c r="FZ158" s="515"/>
      <c r="GA158" s="515"/>
      <c r="GB158" s="515"/>
      <c r="GC158" s="515"/>
    </row>
    <row r="159" spans="1:185" s="549" customFormat="1" ht="10.9" customHeight="1">
      <c r="A159" s="515"/>
      <c r="B159" s="515"/>
      <c r="C159" s="515"/>
      <c r="D159" s="515"/>
      <c r="E159" s="700"/>
      <c r="F159" s="701"/>
      <c r="G159" s="515"/>
      <c r="H159" s="515"/>
      <c r="I159" s="514"/>
      <c r="J159" s="515"/>
      <c r="K159" s="515"/>
      <c r="L159" s="515"/>
      <c r="M159" s="515"/>
      <c r="N159" s="515"/>
      <c r="O159" s="515"/>
      <c r="P159" s="515"/>
      <c r="Q159" s="515"/>
      <c r="R159" s="515"/>
      <c r="S159" s="515"/>
      <c r="T159" s="515"/>
      <c r="U159" s="515"/>
      <c r="V159" s="515"/>
      <c r="W159" s="515"/>
      <c r="X159" s="515"/>
      <c r="Y159" s="515"/>
      <c r="Z159" s="515"/>
      <c r="AA159" s="515"/>
      <c r="AB159" s="515"/>
      <c r="AC159" s="515"/>
      <c r="AD159" s="515"/>
      <c r="AE159" s="515"/>
      <c r="AF159" s="515"/>
      <c r="AG159" s="515"/>
      <c r="AH159" s="515"/>
      <c r="AI159" s="515"/>
      <c r="AJ159" s="515"/>
      <c r="AK159" s="515"/>
      <c r="AL159" s="515"/>
      <c r="AM159" s="515"/>
      <c r="AN159" s="515"/>
      <c r="AO159" s="515"/>
      <c r="AP159" s="515"/>
      <c r="AQ159" s="515"/>
      <c r="AR159" s="515"/>
      <c r="AS159" s="515"/>
      <c r="AT159" s="515"/>
      <c r="AU159" s="515"/>
      <c r="AV159" s="515"/>
      <c r="AW159" s="515"/>
      <c r="AX159" s="515"/>
      <c r="AY159" s="515"/>
      <c r="AZ159" s="515"/>
      <c r="BA159" s="515"/>
      <c r="BB159" s="515"/>
      <c r="BC159" s="515"/>
      <c r="BD159" s="515"/>
      <c r="BE159" s="515"/>
      <c r="BF159" s="515"/>
      <c r="BG159" s="515"/>
      <c r="BH159" s="515"/>
      <c r="BI159" s="515"/>
      <c r="BJ159" s="515"/>
      <c r="BK159" s="515"/>
      <c r="BL159" s="515"/>
      <c r="BM159" s="515"/>
      <c r="BN159" s="515"/>
      <c r="BO159" s="515"/>
      <c r="BP159" s="515"/>
      <c r="BQ159" s="515"/>
      <c r="BR159" s="515"/>
      <c r="BS159" s="515"/>
      <c r="BT159" s="515"/>
      <c r="BU159" s="515"/>
      <c r="BV159" s="515"/>
      <c r="BW159" s="515"/>
      <c r="BX159" s="515"/>
      <c r="BY159" s="515"/>
      <c r="BZ159" s="515"/>
      <c r="CA159" s="515"/>
      <c r="CB159" s="515"/>
      <c r="CC159" s="515"/>
      <c r="CD159" s="515"/>
      <c r="CE159" s="515"/>
      <c r="CF159" s="515"/>
      <c r="CG159" s="515"/>
      <c r="CH159" s="515"/>
      <c r="CI159" s="515"/>
      <c r="CJ159" s="515"/>
      <c r="CK159" s="515"/>
      <c r="CL159" s="515"/>
      <c r="CM159" s="515"/>
      <c r="CN159" s="515"/>
      <c r="CO159" s="515"/>
      <c r="CP159" s="515"/>
      <c r="CQ159" s="515"/>
      <c r="CR159" s="515"/>
      <c r="CS159" s="515"/>
      <c r="CT159" s="515"/>
      <c r="CU159" s="515"/>
      <c r="CV159" s="515"/>
      <c r="CW159" s="515"/>
      <c r="CX159" s="515"/>
      <c r="CY159" s="515"/>
      <c r="CZ159" s="515"/>
      <c r="DA159" s="515"/>
      <c r="DB159" s="515"/>
      <c r="DC159" s="515"/>
      <c r="DD159" s="515"/>
      <c r="DE159" s="515"/>
      <c r="DF159" s="515"/>
      <c r="DG159" s="515"/>
      <c r="DH159" s="515"/>
      <c r="DI159" s="515"/>
      <c r="DJ159" s="515"/>
      <c r="DK159" s="515"/>
      <c r="DL159" s="515"/>
      <c r="DM159" s="515"/>
      <c r="DN159" s="515"/>
      <c r="DO159" s="515"/>
      <c r="DP159" s="515"/>
      <c r="DQ159" s="515"/>
      <c r="DR159" s="515"/>
      <c r="DS159" s="515"/>
      <c r="DT159" s="515"/>
      <c r="DU159" s="515"/>
      <c r="DV159" s="515"/>
      <c r="DW159" s="515"/>
      <c r="DX159" s="515"/>
      <c r="DY159" s="515"/>
      <c r="DZ159" s="515"/>
      <c r="EA159" s="515"/>
      <c r="EB159" s="515"/>
      <c r="EC159" s="515"/>
      <c r="ED159" s="515"/>
      <c r="EE159" s="515"/>
      <c r="EF159" s="515"/>
      <c r="EG159" s="515"/>
      <c r="EH159" s="515"/>
      <c r="EI159" s="515"/>
      <c r="EJ159" s="515"/>
      <c r="EK159" s="515"/>
      <c r="EL159" s="515"/>
      <c r="EM159" s="515"/>
      <c r="EN159" s="515"/>
      <c r="EO159" s="515"/>
      <c r="EP159" s="515"/>
      <c r="EQ159" s="515"/>
      <c r="ER159" s="515"/>
      <c r="ES159" s="515"/>
      <c r="ET159" s="515"/>
      <c r="EU159" s="515"/>
      <c r="EV159" s="515"/>
      <c r="EW159" s="515"/>
      <c r="EX159" s="515"/>
      <c r="EY159" s="515"/>
      <c r="EZ159" s="515"/>
      <c r="FA159" s="515"/>
      <c r="FB159" s="515"/>
      <c r="FC159" s="515"/>
      <c r="FD159" s="515"/>
      <c r="FE159" s="515"/>
      <c r="FF159" s="515"/>
      <c r="FG159" s="515"/>
      <c r="FH159" s="515"/>
      <c r="FI159" s="515"/>
      <c r="FJ159" s="515"/>
      <c r="FK159" s="515"/>
      <c r="FL159" s="515"/>
      <c r="FM159" s="515"/>
      <c r="FN159" s="515"/>
      <c r="FO159" s="515"/>
      <c r="FP159" s="515"/>
      <c r="FQ159" s="515"/>
      <c r="FR159" s="515"/>
      <c r="FS159" s="515"/>
      <c r="FT159" s="515"/>
      <c r="FU159" s="515"/>
      <c r="FV159" s="515"/>
      <c r="FW159" s="515"/>
      <c r="FX159" s="515"/>
      <c r="FY159" s="515"/>
      <c r="FZ159" s="515"/>
      <c r="GA159" s="515"/>
      <c r="GB159" s="515"/>
      <c r="GC159" s="515"/>
    </row>
    <row r="160" spans="1:185" s="549" customFormat="1" ht="10.9" customHeight="1">
      <c r="A160" s="515"/>
      <c r="B160" s="515"/>
      <c r="C160" s="515"/>
      <c r="D160" s="515"/>
      <c r="E160" s="700"/>
      <c r="F160" s="701"/>
      <c r="G160" s="515"/>
      <c r="H160" s="515"/>
      <c r="I160" s="514"/>
      <c r="J160" s="515"/>
      <c r="K160" s="515"/>
      <c r="L160" s="515"/>
      <c r="M160" s="515"/>
      <c r="N160" s="515"/>
      <c r="O160" s="515"/>
      <c r="P160" s="515"/>
      <c r="Q160" s="515"/>
      <c r="R160" s="515"/>
      <c r="S160" s="515"/>
      <c r="T160" s="515"/>
      <c r="U160" s="515"/>
      <c r="V160" s="515"/>
      <c r="W160" s="515"/>
      <c r="X160" s="515"/>
      <c r="Y160" s="515"/>
      <c r="Z160" s="515"/>
      <c r="AA160" s="515"/>
      <c r="AB160" s="515"/>
      <c r="AC160" s="515"/>
      <c r="AD160" s="515"/>
      <c r="AE160" s="515"/>
      <c r="AF160" s="515"/>
      <c r="AG160" s="515"/>
      <c r="AH160" s="515"/>
      <c r="AI160" s="515"/>
      <c r="AJ160" s="515"/>
      <c r="AK160" s="515"/>
      <c r="AL160" s="515"/>
      <c r="AM160" s="515"/>
      <c r="AN160" s="515"/>
      <c r="AO160" s="515"/>
      <c r="AP160" s="515"/>
      <c r="AQ160" s="515"/>
      <c r="AR160" s="515"/>
      <c r="AS160" s="515"/>
      <c r="AT160" s="515"/>
      <c r="AU160" s="515"/>
      <c r="AV160" s="515"/>
      <c r="AW160" s="515"/>
      <c r="AX160" s="515"/>
      <c r="AY160" s="515"/>
      <c r="AZ160" s="515"/>
      <c r="BA160" s="515"/>
      <c r="BB160" s="515"/>
      <c r="BC160" s="515"/>
      <c r="BD160" s="515"/>
      <c r="BE160" s="515"/>
      <c r="BF160" s="515"/>
      <c r="BG160" s="515"/>
      <c r="BH160" s="515"/>
      <c r="BI160" s="515"/>
      <c r="BJ160" s="515"/>
      <c r="BK160" s="515"/>
      <c r="BL160" s="515"/>
      <c r="BM160" s="515"/>
      <c r="BN160" s="515"/>
      <c r="BO160" s="515"/>
      <c r="BP160" s="515"/>
      <c r="BQ160" s="515"/>
      <c r="BR160" s="515"/>
      <c r="BS160" s="515"/>
      <c r="BT160" s="515"/>
      <c r="BU160" s="515"/>
      <c r="BV160" s="515"/>
      <c r="BW160" s="515"/>
      <c r="BX160" s="515"/>
      <c r="BY160" s="515"/>
      <c r="BZ160" s="515"/>
      <c r="CA160" s="515"/>
      <c r="CB160" s="515"/>
      <c r="CC160" s="515"/>
      <c r="CD160" s="515"/>
      <c r="CE160" s="515"/>
      <c r="CF160" s="515"/>
      <c r="CG160" s="515"/>
      <c r="CH160" s="515"/>
      <c r="CI160" s="515"/>
      <c r="CJ160" s="515"/>
      <c r="CK160" s="515"/>
      <c r="CL160" s="515"/>
      <c r="CM160" s="515"/>
      <c r="CN160" s="515"/>
      <c r="CO160" s="515"/>
      <c r="CP160" s="515"/>
      <c r="CQ160" s="515"/>
      <c r="CR160" s="515"/>
      <c r="CS160" s="515"/>
      <c r="CT160" s="515"/>
      <c r="CU160" s="515"/>
      <c r="CV160" s="515"/>
      <c r="CW160" s="515"/>
      <c r="CX160" s="515"/>
      <c r="CY160" s="515"/>
      <c r="CZ160" s="515"/>
      <c r="DA160" s="515"/>
      <c r="DB160" s="515"/>
      <c r="DC160" s="515"/>
      <c r="DD160" s="515"/>
      <c r="DE160" s="515"/>
      <c r="DF160" s="515"/>
      <c r="DG160" s="515"/>
      <c r="DH160" s="515"/>
      <c r="DI160" s="515"/>
      <c r="DJ160" s="515"/>
      <c r="DK160" s="515"/>
      <c r="DL160" s="515"/>
      <c r="DM160" s="515"/>
      <c r="DN160" s="515"/>
      <c r="DO160" s="515"/>
      <c r="DP160" s="515"/>
      <c r="DQ160" s="515"/>
      <c r="DR160" s="515"/>
      <c r="DS160" s="515"/>
      <c r="DT160" s="515"/>
      <c r="DU160" s="515"/>
      <c r="DV160" s="515"/>
      <c r="DW160" s="515"/>
      <c r="DX160" s="515"/>
      <c r="DY160" s="515"/>
      <c r="DZ160" s="515"/>
      <c r="EA160" s="515"/>
      <c r="EB160" s="515"/>
      <c r="EC160" s="515"/>
      <c r="ED160" s="515"/>
      <c r="EE160" s="515"/>
      <c r="EF160" s="515"/>
      <c r="EG160" s="515"/>
      <c r="EH160" s="515"/>
      <c r="EI160" s="515"/>
      <c r="EJ160" s="515"/>
      <c r="EK160" s="515"/>
      <c r="EL160" s="515"/>
      <c r="EM160" s="515"/>
      <c r="EN160" s="515"/>
      <c r="EO160" s="515"/>
      <c r="EP160" s="515"/>
      <c r="EQ160" s="515"/>
      <c r="ER160" s="515"/>
      <c r="ES160" s="515"/>
      <c r="ET160" s="515"/>
      <c r="EU160" s="515"/>
      <c r="EV160" s="515"/>
      <c r="EW160" s="515"/>
      <c r="EX160" s="515"/>
      <c r="EY160" s="515"/>
      <c r="EZ160" s="515"/>
      <c r="FA160" s="515"/>
      <c r="FB160" s="515"/>
      <c r="FC160" s="515"/>
      <c r="FD160" s="515"/>
      <c r="FE160" s="515"/>
      <c r="FF160" s="515"/>
      <c r="FG160" s="515"/>
      <c r="FH160" s="515"/>
      <c r="FI160" s="515"/>
      <c r="FJ160" s="515"/>
      <c r="FK160" s="515"/>
      <c r="FL160" s="515"/>
      <c r="FM160" s="515"/>
      <c r="FN160" s="515"/>
      <c r="FO160" s="515"/>
      <c r="FP160" s="515"/>
      <c r="FQ160" s="515"/>
      <c r="FR160" s="515"/>
      <c r="FS160" s="515"/>
      <c r="FT160" s="515"/>
      <c r="FU160" s="515"/>
      <c r="FV160" s="515"/>
      <c r="FW160" s="515"/>
      <c r="FX160" s="515"/>
      <c r="FY160" s="515"/>
      <c r="FZ160" s="515"/>
      <c r="GA160" s="515"/>
      <c r="GB160" s="515"/>
      <c r="GC160" s="515"/>
    </row>
    <row r="161" spans="1:185" s="549" customFormat="1" ht="10.9" customHeight="1">
      <c r="A161" s="515"/>
      <c r="B161" s="515"/>
      <c r="C161" s="515"/>
      <c r="D161" s="515"/>
      <c r="E161" s="700"/>
      <c r="F161" s="701"/>
      <c r="G161" s="515"/>
      <c r="H161" s="515"/>
      <c r="I161" s="514"/>
      <c r="J161" s="515"/>
      <c r="K161" s="515"/>
      <c r="L161" s="515"/>
      <c r="M161" s="515"/>
      <c r="N161" s="515"/>
      <c r="O161" s="515"/>
      <c r="P161" s="515"/>
      <c r="Q161" s="515"/>
      <c r="R161" s="515"/>
      <c r="S161" s="515"/>
      <c r="T161" s="515"/>
      <c r="U161" s="515"/>
      <c r="V161" s="515"/>
      <c r="W161" s="515"/>
      <c r="X161" s="515"/>
      <c r="Y161" s="515"/>
      <c r="Z161" s="515"/>
      <c r="AA161" s="515"/>
      <c r="AB161" s="515"/>
      <c r="AC161" s="515"/>
      <c r="AD161" s="515"/>
      <c r="AE161" s="515"/>
      <c r="AF161" s="515"/>
      <c r="AG161" s="515"/>
      <c r="AH161" s="515"/>
      <c r="AI161" s="515"/>
      <c r="AJ161" s="515"/>
      <c r="AK161" s="515"/>
      <c r="AL161" s="515"/>
      <c r="AM161" s="515"/>
      <c r="AN161" s="515"/>
      <c r="AO161" s="515"/>
      <c r="AP161" s="515"/>
      <c r="AQ161" s="515"/>
      <c r="AR161" s="515"/>
      <c r="AS161" s="515"/>
      <c r="AT161" s="515"/>
      <c r="AU161" s="515"/>
      <c r="AV161" s="515"/>
      <c r="AW161" s="515"/>
      <c r="AX161" s="515"/>
      <c r="AY161" s="515"/>
      <c r="AZ161" s="515"/>
      <c r="BA161" s="515"/>
      <c r="BB161" s="515"/>
      <c r="BC161" s="515"/>
      <c r="BD161" s="515"/>
      <c r="BE161" s="515"/>
      <c r="BF161" s="515"/>
      <c r="BG161" s="515"/>
      <c r="BH161" s="515"/>
      <c r="BI161" s="515"/>
      <c r="BJ161" s="515"/>
      <c r="BK161" s="515"/>
      <c r="BL161" s="515"/>
      <c r="BM161" s="515"/>
      <c r="BN161" s="515"/>
      <c r="BO161" s="515"/>
      <c r="BP161" s="515"/>
      <c r="BQ161" s="515"/>
      <c r="BR161" s="515"/>
      <c r="BS161" s="515"/>
      <c r="BT161" s="515"/>
      <c r="BU161" s="515"/>
      <c r="BV161" s="515"/>
      <c r="BW161" s="515"/>
      <c r="BX161" s="515"/>
      <c r="BY161" s="515"/>
      <c r="BZ161" s="515"/>
      <c r="CA161" s="515"/>
      <c r="CB161" s="515"/>
      <c r="CC161" s="515"/>
      <c r="CD161" s="515"/>
      <c r="CE161" s="515"/>
      <c r="CF161" s="515"/>
      <c r="CG161" s="515"/>
      <c r="CH161" s="515"/>
      <c r="CI161" s="515"/>
      <c r="CJ161" s="515"/>
      <c r="CK161" s="515"/>
      <c r="CL161" s="515"/>
      <c r="CM161" s="515"/>
      <c r="CN161" s="515"/>
      <c r="CO161" s="515"/>
      <c r="CP161" s="515"/>
      <c r="CQ161" s="515"/>
      <c r="CR161" s="515"/>
      <c r="CS161" s="515"/>
      <c r="CT161" s="515"/>
      <c r="CU161" s="515"/>
      <c r="CV161" s="515"/>
      <c r="CW161" s="515"/>
      <c r="CX161" s="515"/>
      <c r="CY161" s="515"/>
      <c r="CZ161" s="515"/>
      <c r="DA161" s="515"/>
      <c r="DB161" s="515"/>
      <c r="DC161" s="515"/>
      <c r="DD161" s="515"/>
      <c r="DE161" s="515"/>
      <c r="DF161" s="515"/>
      <c r="DG161" s="515"/>
      <c r="DH161" s="515"/>
      <c r="DI161" s="515"/>
      <c r="DJ161" s="515"/>
      <c r="DK161" s="515"/>
      <c r="DL161" s="515"/>
      <c r="DM161" s="515"/>
      <c r="DN161" s="515"/>
      <c r="DO161" s="515"/>
      <c r="DP161" s="515"/>
      <c r="DQ161" s="515"/>
      <c r="DR161" s="515"/>
      <c r="DS161" s="515"/>
      <c r="DT161" s="515"/>
      <c r="DU161" s="515"/>
      <c r="DV161" s="515"/>
      <c r="DW161" s="515"/>
      <c r="DX161" s="515"/>
      <c r="DY161" s="515"/>
      <c r="DZ161" s="515"/>
      <c r="EA161" s="515"/>
      <c r="EB161" s="515"/>
      <c r="EC161" s="515"/>
      <c r="ED161" s="515"/>
      <c r="EE161" s="515"/>
      <c r="EF161" s="515"/>
      <c r="EG161" s="515"/>
      <c r="EH161" s="515"/>
      <c r="EI161" s="515"/>
      <c r="EJ161" s="515"/>
      <c r="EK161" s="515"/>
      <c r="EL161" s="515"/>
      <c r="EM161" s="515"/>
      <c r="EN161" s="515"/>
      <c r="EO161" s="515"/>
      <c r="EP161" s="515"/>
      <c r="EQ161" s="515"/>
      <c r="ER161" s="515"/>
      <c r="ES161" s="515"/>
      <c r="ET161" s="515"/>
      <c r="EU161" s="515"/>
      <c r="EV161" s="515"/>
      <c r="EW161" s="515"/>
      <c r="EX161" s="515"/>
      <c r="EY161" s="515"/>
      <c r="EZ161" s="515"/>
      <c r="FA161" s="515"/>
      <c r="FB161" s="515"/>
      <c r="FC161" s="515"/>
      <c r="FD161" s="515"/>
      <c r="FE161" s="515"/>
      <c r="FF161" s="515"/>
      <c r="FG161" s="515"/>
      <c r="FH161" s="515"/>
      <c r="FI161" s="515"/>
      <c r="FJ161" s="515"/>
      <c r="FK161" s="515"/>
      <c r="FL161" s="515"/>
      <c r="FM161" s="515"/>
      <c r="FN161" s="515"/>
      <c r="FO161" s="515"/>
      <c r="FP161" s="515"/>
      <c r="FQ161" s="515"/>
      <c r="FR161" s="515"/>
      <c r="FS161" s="515"/>
      <c r="FT161" s="515"/>
      <c r="FU161" s="515"/>
      <c r="FV161" s="515"/>
      <c r="FW161" s="515"/>
      <c r="FX161" s="515"/>
      <c r="FY161" s="515"/>
      <c r="FZ161" s="515"/>
      <c r="GA161" s="515"/>
      <c r="GB161" s="515"/>
      <c r="GC161" s="515"/>
    </row>
    <row r="162" spans="1:185" s="549" customFormat="1" ht="10.9" customHeight="1">
      <c r="A162" s="515"/>
      <c r="B162" s="515"/>
      <c r="C162" s="515"/>
      <c r="D162" s="515"/>
      <c r="E162" s="700"/>
      <c r="F162" s="701"/>
      <c r="G162" s="515"/>
      <c r="H162" s="515"/>
      <c r="I162" s="514"/>
      <c r="J162" s="515"/>
      <c r="K162" s="515"/>
      <c r="L162" s="515"/>
      <c r="M162" s="515"/>
      <c r="N162" s="515"/>
      <c r="O162" s="515"/>
      <c r="P162" s="515"/>
      <c r="Q162" s="515"/>
      <c r="R162" s="515"/>
      <c r="S162" s="515"/>
      <c r="T162" s="515"/>
      <c r="U162" s="515"/>
      <c r="V162" s="515"/>
      <c r="W162" s="515"/>
      <c r="X162" s="515"/>
      <c r="Y162" s="515"/>
      <c r="Z162" s="515"/>
      <c r="AA162" s="515"/>
      <c r="AB162" s="515"/>
      <c r="AC162" s="515"/>
      <c r="AD162" s="515"/>
      <c r="AE162" s="515"/>
      <c r="AF162" s="515"/>
      <c r="AG162" s="515"/>
      <c r="AH162" s="515"/>
      <c r="AI162" s="515"/>
      <c r="AJ162" s="515"/>
      <c r="AK162" s="515"/>
      <c r="AL162" s="515"/>
      <c r="AM162" s="515"/>
      <c r="AN162" s="515"/>
      <c r="AO162" s="515"/>
      <c r="AP162" s="515"/>
      <c r="AQ162" s="515"/>
      <c r="AR162" s="515"/>
      <c r="AS162" s="515"/>
      <c r="AT162" s="515"/>
      <c r="AU162" s="515"/>
      <c r="AV162" s="515"/>
      <c r="AW162" s="515"/>
      <c r="AX162" s="515"/>
      <c r="AY162" s="515"/>
      <c r="AZ162" s="515"/>
      <c r="BA162" s="515"/>
      <c r="BB162" s="515"/>
      <c r="BC162" s="515"/>
      <c r="BD162" s="515"/>
      <c r="BE162" s="515"/>
      <c r="BF162" s="515"/>
      <c r="BG162" s="515"/>
      <c r="BH162" s="515"/>
      <c r="BI162" s="515"/>
      <c r="BJ162" s="515"/>
      <c r="BK162" s="515"/>
      <c r="BL162" s="515"/>
      <c r="BM162" s="515"/>
      <c r="BN162" s="515"/>
      <c r="BO162" s="515"/>
      <c r="BP162" s="515"/>
      <c r="BQ162" s="515"/>
      <c r="BR162" s="515"/>
      <c r="BS162" s="515"/>
      <c r="BT162" s="515"/>
      <c r="BU162" s="515"/>
      <c r="BV162" s="515"/>
      <c r="BW162" s="515"/>
      <c r="BX162" s="515"/>
      <c r="BY162" s="515"/>
      <c r="BZ162" s="515"/>
      <c r="CA162" s="515"/>
      <c r="CB162" s="515"/>
      <c r="CC162" s="515"/>
      <c r="CD162" s="515"/>
      <c r="CE162" s="515"/>
      <c r="CF162" s="515"/>
      <c r="CG162" s="515"/>
      <c r="CH162" s="515"/>
      <c r="CI162" s="515"/>
      <c r="CJ162" s="515"/>
      <c r="CK162" s="515"/>
      <c r="CL162" s="515"/>
      <c r="CM162" s="515"/>
      <c r="CN162" s="515"/>
      <c r="CO162" s="515"/>
      <c r="CP162" s="515"/>
      <c r="CQ162" s="515"/>
      <c r="CR162" s="515"/>
      <c r="CS162" s="515"/>
      <c r="CT162" s="515"/>
      <c r="CU162" s="515"/>
      <c r="CV162" s="515"/>
      <c r="CW162" s="515"/>
      <c r="CX162" s="515"/>
      <c r="CY162" s="515"/>
      <c r="CZ162" s="515"/>
      <c r="DA162" s="515"/>
      <c r="DB162" s="515"/>
      <c r="DC162" s="515"/>
      <c r="DD162" s="515"/>
      <c r="DE162" s="515"/>
      <c r="DF162" s="515"/>
      <c r="DG162" s="515"/>
      <c r="DH162" s="515"/>
      <c r="DI162" s="515"/>
      <c r="DJ162" s="515"/>
      <c r="DK162" s="515"/>
      <c r="DL162" s="515"/>
      <c r="DM162" s="515"/>
      <c r="DN162" s="515"/>
      <c r="DO162" s="515"/>
      <c r="DP162" s="515"/>
      <c r="DQ162" s="515"/>
      <c r="DR162" s="515"/>
      <c r="DS162" s="515"/>
      <c r="DT162" s="515"/>
      <c r="DU162" s="515"/>
      <c r="DV162" s="515"/>
      <c r="DW162" s="515"/>
      <c r="DX162" s="515"/>
      <c r="DY162" s="515"/>
      <c r="DZ162" s="515"/>
      <c r="EA162" s="515"/>
      <c r="EB162" s="515"/>
      <c r="EC162" s="515"/>
      <c r="ED162" s="515"/>
      <c r="EE162" s="515"/>
      <c r="EF162" s="515"/>
      <c r="EG162" s="515"/>
      <c r="EH162" s="515"/>
      <c r="EI162" s="515"/>
      <c r="EJ162" s="515"/>
      <c r="EK162" s="515"/>
      <c r="EL162" s="515"/>
      <c r="EM162" s="515"/>
      <c r="EN162" s="515"/>
      <c r="EO162" s="515"/>
      <c r="EP162" s="515"/>
      <c r="EQ162" s="515"/>
      <c r="ER162" s="515"/>
      <c r="ES162" s="515"/>
      <c r="ET162" s="515"/>
      <c r="EU162" s="515"/>
      <c r="EV162" s="515"/>
      <c r="EW162" s="515"/>
      <c r="EX162" s="515"/>
      <c r="EY162" s="515"/>
      <c r="EZ162" s="515"/>
      <c r="FA162" s="515"/>
      <c r="FB162" s="515"/>
      <c r="FC162" s="515"/>
      <c r="FD162" s="515"/>
      <c r="FE162" s="515"/>
      <c r="FF162" s="515"/>
      <c r="FG162" s="515"/>
      <c r="FH162" s="515"/>
      <c r="FI162" s="515"/>
      <c r="FJ162" s="515"/>
      <c r="FK162" s="515"/>
      <c r="FL162" s="515"/>
      <c r="FM162" s="515"/>
      <c r="FN162" s="515"/>
      <c r="FO162" s="515"/>
      <c r="FP162" s="515"/>
      <c r="FQ162" s="515"/>
      <c r="FR162" s="515"/>
      <c r="FS162" s="515"/>
      <c r="FT162" s="515"/>
      <c r="FU162" s="515"/>
      <c r="FV162" s="515"/>
      <c r="FW162" s="515"/>
      <c r="FX162" s="515"/>
      <c r="FY162" s="515"/>
      <c r="FZ162" s="515"/>
      <c r="GA162" s="515"/>
      <c r="GB162" s="515"/>
      <c r="GC162" s="515"/>
    </row>
    <row r="163" spans="1:185" s="549" customFormat="1" ht="10.9" customHeight="1">
      <c r="A163" s="515"/>
      <c r="B163" s="515"/>
      <c r="C163" s="515"/>
      <c r="D163" s="515"/>
      <c r="E163" s="700"/>
      <c r="F163" s="701"/>
      <c r="G163" s="515"/>
      <c r="H163" s="515"/>
      <c r="I163" s="514"/>
      <c r="J163" s="515"/>
      <c r="K163" s="515"/>
      <c r="L163" s="515"/>
      <c r="M163" s="515"/>
      <c r="N163" s="515"/>
      <c r="O163" s="515"/>
      <c r="P163" s="515"/>
      <c r="Q163" s="515"/>
      <c r="R163" s="515"/>
      <c r="S163" s="515"/>
      <c r="T163" s="515"/>
      <c r="U163" s="515"/>
      <c r="V163" s="515"/>
      <c r="W163" s="515"/>
      <c r="X163" s="515"/>
      <c r="Y163" s="515"/>
      <c r="Z163" s="515"/>
      <c r="AA163" s="515"/>
      <c r="AB163" s="515"/>
      <c r="AC163" s="515"/>
      <c r="AD163" s="515"/>
      <c r="AE163" s="515"/>
      <c r="AF163" s="515"/>
      <c r="AG163" s="515"/>
      <c r="AH163" s="515"/>
      <c r="AI163" s="515"/>
      <c r="AJ163" s="515"/>
      <c r="AK163" s="515"/>
      <c r="AL163" s="515"/>
      <c r="AM163" s="515"/>
      <c r="AN163" s="515"/>
      <c r="AO163" s="515"/>
      <c r="AP163" s="515"/>
      <c r="AQ163" s="515"/>
      <c r="AR163" s="515"/>
      <c r="AS163" s="515"/>
      <c r="AT163" s="515"/>
      <c r="AU163" s="515"/>
      <c r="AV163" s="515"/>
      <c r="AW163" s="515"/>
      <c r="AX163" s="515"/>
      <c r="AY163" s="515"/>
      <c r="AZ163" s="515"/>
      <c r="BA163" s="515"/>
      <c r="BB163" s="515"/>
      <c r="BC163" s="515"/>
      <c r="BD163" s="515"/>
      <c r="BE163" s="515"/>
      <c r="BF163" s="515"/>
      <c r="BG163" s="515"/>
      <c r="BH163" s="515"/>
      <c r="BI163" s="515"/>
      <c r="BJ163" s="515"/>
      <c r="BK163" s="515"/>
      <c r="BL163" s="515"/>
      <c r="BM163" s="515"/>
      <c r="BN163" s="515"/>
      <c r="BO163" s="515"/>
      <c r="BP163" s="515"/>
      <c r="BQ163" s="515"/>
      <c r="BR163" s="515"/>
      <c r="BS163" s="515"/>
      <c r="BT163" s="515"/>
      <c r="BU163" s="515"/>
      <c r="BV163" s="515"/>
      <c r="BW163" s="515"/>
      <c r="BX163" s="515"/>
      <c r="BY163" s="515"/>
      <c r="BZ163" s="515"/>
      <c r="CA163" s="515"/>
      <c r="CB163" s="515"/>
      <c r="CC163" s="515"/>
      <c r="CD163" s="515"/>
      <c r="CE163" s="515"/>
      <c r="CF163" s="515"/>
      <c r="CG163" s="515"/>
      <c r="CH163" s="515"/>
      <c r="CI163" s="515"/>
      <c r="CJ163" s="515"/>
      <c r="CK163" s="515"/>
      <c r="CL163" s="515"/>
      <c r="CM163" s="515"/>
      <c r="CN163" s="515"/>
      <c r="CO163" s="515"/>
      <c r="CP163" s="515"/>
      <c r="CQ163" s="515"/>
      <c r="CR163" s="515"/>
      <c r="CS163" s="515"/>
      <c r="CT163" s="515"/>
      <c r="CU163" s="515"/>
      <c r="CV163" s="515"/>
      <c r="CW163" s="515"/>
      <c r="CX163" s="515"/>
      <c r="CY163" s="515"/>
      <c r="CZ163" s="515"/>
      <c r="DA163" s="515"/>
      <c r="DB163" s="515"/>
      <c r="DC163" s="515"/>
      <c r="DD163" s="515"/>
      <c r="DE163" s="515"/>
      <c r="DF163" s="515"/>
      <c r="DG163" s="515"/>
      <c r="DH163" s="515"/>
      <c r="DI163" s="515"/>
      <c r="DJ163" s="515"/>
      <c r="DK163" s="515"/>
      <c r="DL163" s="515"/>
      <c r="DM163" s="515"/>
      <c r="DN163" s="515"/>
      <c r="DO163" s="515"/>
      <c r="DP163" s="515"/>
      <c r="DQ163" s="515"/>
      <c r="DR163" s="515"/>
      <c r="DS163" s="515"/>
      <c r="DT163" s="515"/>
      <c r="DU163" s="515"/>
      <c r="DV163" s="515"/>
      <c r="DW163" s="515"/>
      <c r="DX163" s="515"/>
      <c r="DY163" s="515"/>
      <c r="DZ163" s="515"/>
      <c r="EA163" s="515"/>
      <c r="EB163" s="515"/>
      <c r="EC163" s="515"/>
      <c r="ED163" s="515"/>
      <c r="EE163" s="515"/>
      <c r="EF163" s="515"/>
      <c r="EG163" s="515"/>
      <c r="EH163" s="515"/>
      <c r="EI163" s="515"/>
      <c r="EJ163" s="515"/>
      <c r="EK163" s="515"/>
      <c r="EL163" s="515"/>
      <c r="EM163" s="515"/>
      <c r="EN163" s="515"/>
      <c r="EO163" s="515"/>
      <c r="EP163" s="515"/>
      <c r="EQ163" s="515"/>
      <c r="ER163" s="515"/>
      <c r="ES163" s="515"/>
      <c r="ET163" s="515"/>
      <c r="EU163" s="515"/>
      <c r="EV163" s="515"/>
      <c r="EW163" s="515"/>
      <c r="EX163" s="515"/>
      <c r="EY163" s="515"/>
      <c r="EZ163" s="515"/>
      <c r="FA163" s="515"/>
      <c r="FB163" s="515"/>
      <c r="FC163" s="515"/>
      <c r="FD163" s="515"/>
      <c r="FE163" s="515"/>
      <c r="FF163" s="515"/>
      <c r="FG163" s="515"/>
      <c r="FH163" s="515"/>
      <c r="FI163" s="515"/>
      <c r="FJ163" s="515"/>
      <c r="FK163" s="515"/>
      <c r="FL163" s="515"/>
      <c r="FM163" s="515"/>
      <c r="FN163" s="515"/>
      <c r="FO163" s="515"/>
      <c r="FP163" s="515"/>
      <c r="FQ163" s="515"/>
      <c r="FR163" s="515"/>
      <c r="FS163" s="515"/>
      <c r="FT163" s="515"/>
      <c r="FU163" s="515"/>
      <c r="FV163" s="515"/>
      <c r="FW163" s="515"/>
      <c r="FX163" s="515"/>
      <c r="FY163" s="515"/>
      <c r="FZ163" s="515"/>
      <c r="GA163" s="515"/>
      <c r="GB163" s="515"/>
      <c r="GC163" s="515"/>
    </row>
    <row r="164" spans="1:185" s="549" customFormat="1" ht="10.9" customHeight="1">
      <c r="A164" s="515"/>
      <c r="B164" s="515"/>
      <c r="C164" s="515"/>
      <c r="D164" s="515"/>
      <c r="E164" s="700"/>
      <c r="F164" s="701"/>
      <c r="G164" s="515"/>
      <c r="H164" s="515"/>
      <c r="I164" s="514"/>
      <c r="J164" s="515"/>
      <c r="K164" s="515"/>
      <c r="L164" s="515"/>
      <c r="M164" s="515"/>
      <c r="N164" s="515"/>
      <c r="O164" s="515"/>
      <c r="P164" s="515"/>
      <c r="Q164" s="515"/>
      <c r="R164" s="515"/>
      <c r="S164" s="515"/>
      <c r="T164" s="515"/>
      <c r="U164" s="515"/>
      <c r="V164" s="515"/>
      <c r="W164" s="515"/>
      <c r="X164" s="515"/>
      <c r="Y164" s="515"/>
      <c r="Z164" s="515"/>
      <c r="AA164" s="515"/>
      <c r="AB164" s="515"/>
      <c r="AC164" s="515"/>
      <c r="AD164" s="515"/>
      <c r="AE164" s="515"/>
      <c r="AF164" s="515"/>
      <c r="AG164" s="515"/>
      <c r="AH164" s="515"/>
      <c r="AI164" s="515"/>
      <c r="AJ164" s="515"/>
      <c r="AK164" s="515"/>
      <c r="AL164" s="515"/>
      <c r="AM164" s="515"/>
      <c r="AN164" s="515"/>
      <c r="AO164" s="515"/>
      <c r="AP164" s="515"/>
      <c r="AQ164" s="515"/>
      <c r="AR164" s="515"/>
      <c r="AS164" s="515"/>
      <c r="AT164" s="515"/>
      <c r="AU164" s="515"/>
      <c r="AV164" s="515"/>
      <c r="AW164" s="515"/>
      <c r="AX164" s="515"/>
      <c r="AY164" s="515"/>
      <c r="AZ164" s="515"/>
      <c r="BA164" s="515"/>
      <c r="BB164" s="515"/>
      <c r="BC164" s="515"/>
      <c r="BD164" s="515"/>
      <c r="BE164" s="515"/>
      <c r="BF164" s="515"/>
      <c r="BG164" s="515"/>
      <c r="BH164" s="515"/>
      <c r="BI164" s="515"/>
      <c r="BJ164" s="515"/>
      <c r="BK164" s="515"/>
      <c r="BL164" s="515"/>
      <c r="BM164" s="515"/>
      <c r="BN164" s="515"/>
      <c r="BO164" s="515"/>
      <c r="BP164" s="515"/>
      <c r="BQ164" s="515"/>
      <c r="BR164" s="515"/>
      <c r="BS164" s="515"/>
      <c r="BT164" s="515"/>
      <c r="BU164" s="515"/>
      <c r="BV164" s="515"/>
      <c r="BW164" s="515"/>
      <c r="BX164" s="515"/>
      <c r="BY164" s="515"/>
      <c r="BZ164" s="515"/>
      <c r="CA164" s="515"/>
      <c r="CB164" s="515"/>
      <c r="CC164" s="515"/>
      <c r="CD164" s="515"/>
      <c r="CE164" s="515"/>
      <c r="CF164" s="515"/>
      <c r="CG164" s="515"/>
      <c r="CH164" s="515"/>
      <c r="CI164" s="515"/>
      <c r="CJ164" s="515"/>
      <c r="CK164" s="515"/>
      <c r="CL164" s="515"/>
      <c r="CM164" s="515"/>
      <c r="CN164" s="515"/>
      <c r="CO164" s="515"/>
      <c r="CP164" s="515"/>
      <c r="CQ164" s="515"/>
      <c r="CR164" s="515"/>
      <c r="CS164" s="515"/>
      <c r="CT164" s="515"/>
      <c r="CU164" s="515"/>
      <c r="CV164" s="515"/>
      <c r="CW164" s="515"/>
      <c r="CX164" s="515"/>
      <c r="CY164" s="515"/>
      <c r="CZ164" s="515"/>
      <c r="DA164" s="515"/>
      <c r="DB164" s="515"/>
      <c r="DC164" s="515"/>
      <c r="DD164" s="515"/>
      <c r="DE164" s="515"/>
      <c r="DF164" s="515"/>
      <c r="DG164" s="515"/>
      <c r="DH164" s="515"/>
      <c r="DI164" s="515"/>
      <c r="DJ164" s="515"/>
      <c r="DK164" s="515"/>
      <c r="DL164" s="515"/>
      <c r="DM164" s="515"/>
      <c r="DN164" s="515"/>
      <c r="DO164" s="515"/>
      <c r="DP164" s="515"/>
      <c r="DQ164" s="515"/>
      <c r="DR164" s="515"/>
      <c r="DS164" s="515"/>
      <c r="DT164" s="515"/>
      <c r="DU164" s="515"/>
      <c r="DV164" s="515"/>
      <c r="DW164" s="515"/>
      <c r="DX164" s="515"/>
      <c r="DY164" s="515"/>
      <c r="DZ164" s="515"/>
      <c r="EA164" s="515"/>
      <c r="EB164" s="515"/>
      <c r="EC164" s="515"/>
      <c r="ED164" s="515"/>
      <c r="EE164" s="515"/>
      <c r="EF164" s="515"/>
      <c r="EG164" s="515"/>
      <c r="EH164" s="515"/>
      <c r="EI164" s="515"/>
      <c r="EJ164" s="515"/>
      <c r="EK164" s="515"/>
      <c r="EL164" s="515"/>
      <c r="EM164" s="515"/>
      <c r="EN164" s="515"/>
      <c r="EO164" s="515"/>
      <c r="EP164" s="515"/>
      <c r="EQ164" s="515"/>
      <c r="ER164" s="515"/>
      <c r="ES164" s="515"/>
      <c r="ET164" s="515"/>
      <c r="EU164" s="515"/>
      <c r="EV164" s="515"/>
      <c r="EW164" s="515"/>
      <c r="EX164" s="515"/>
      <c r="EY164" s="515"/>
      <c r="EZ164" s="515"/>
      <c r="FA164" s="515"/>
      <c r="FB164" s="515"/>
      <c r="FC164" s="515"/>
      <c r="FD164" s="515"/>
      <c r="FE164" s="515"/>
      <c r="FF164" s="515"/>
      <c r="FG164" s="515"/>
      <c r="FH164" s="515"/>
      <c r="FI164" s="515"/>
      <c r="FJ164" s="515"/>
      <c r="FK164" s="515"/>
      <c r="FL164" s="515"/>
      <c r="FM164" s="515"/>
      <c r="FN164" s="515"/>
      <c r="FO164" s="515"/>
      <c r="FP164" s="515"/>
      <c r="FQ164" s="515"/>
      <c r="FR164" s="515"/>
      <c r="FS164" s="515"/>
      <c r="FT164" s="515"/>
      <c r="FU164" s="515"/>
      <c r="FV164" s="515"/>
      <c r="FW164" s="515"/>
      <c r="FX164" s="515"/>
      <c r="FY164" s="515"/>
      <c r="FZ164" s="515"/>
      <c r="GA164" s="515"/>
      <c r="GB164" s="515"/>
      <c r="GC164" s="515"/>
    </row>
    <row r="165" spans="1:185" s="549" customFormat="1" ht="10.9" customHeight="1">
      <c r="A165" s="515"/>
      <c r="B165" s="515"/>
      <c r="C165" s="515"/>
      <c r="D165" s="515"/>
      <c r="E165" s="700"/>
      <c r="F165" s="701"/>
      <c r="G165" s="515"/>
      <c r="H165" s="515"/>
      <c r="I165" s="514"/>
      <c r="J165" s="515"/>
      <c r="K165" s="515"/>
      <c r="L165" s="515"/>
      <c r="M165" s="515"/>
      <c r="N165" s="515"/>
      <c r="O165" s="515"/>
      <c r="P165" s="515"/>
      <c r="Q165" s="515"/>
      <c r="R165" s="515"/>
      <c r="S165" s="515"/>
      <c r="T165" s="515"/>
      <c r="U165" s="515"/>
      <c r="V165" s="515"/>
      <c r="W165" s="515"/>
      <c r="X165" s="515"/>
      <c r="Y165" s="515"/>
      <c r="Z165" s="515"/>
      <c r="AA165" s="515"/>
      <c r="AB165" s="515"/>
      <c r="AC165" s="515"/>
      <c r="AD165" s="515"/>
      <c r="AE165" s="515"/>
      <c r="AF165" s="515"/>
      <c r="AG165" s="515"/>
      <c r="AH165" s="515"/>
      <c r="AI165" s="515"/>
      <c r="AJ165" s="515"/>
      <c r="AK165" s="515"/>
      <c r="AL165" s="515"/>
      <c r="AM165" s="515"/>
      <c r="AN165" s="515"/>
      <c r="AO165" s="515"/>
      <c r="AP165" s="515"/>
      <c r="AQ165" s="515"/>
      <c r="AR165" s="515"/>
      <c r="AS165" s="515"/>
      <c r="AT165" s="515"/>
      <c r="AU165" s="515"/>
      <c r="AV165" s="515"/>
      <c r="AW165" s="515"/>
      <c r="AX165" s="515"/>
      <c r="AY165" s="515"/>
      <c r="AZ165" s="515"/>
      <c r="BA165" s="515"/>
      <c r="BB165" s="515"/>
      <c r="BC165" s="515"/>
      <c r="BD165" s="515"/>
      <c r="BE165" s="515"/>
      <c r="BF165" s="515"/>
      <c r="BG165" s="515"/>
      <c r="BH165" s="515"/>
      <c r="BI165" s="515"/>
      <c r="BJ165" s="515"/>
      <c r="BK165" s="515"/>
      <c r="BL165" s="515"/>
      <c r="BM165" s="515"/>
      <c r="BN165" s="515"/>
      <c r="BO165" s="515"/>
      <c r="BP165" s="515"/>
      <c r="BQ165" s="515"/>
      <c r="BR165" s="515"/>
      <c r="BS165" s="515"/>
      <c r="BT165" s="515"/>
      <c r="BU165" s="515"/>
      <c r="BV165" s="515"/>
      <c r="BW165" s="515"/>
      <c r="BX165" s="515"/>
      <c r="BY165" s="515"/>
      <c r="BZ165" s="515"/>
      <c r="CA165" s="515"/>
      <c r="CB165" s="515"/>
      <c r="CC165" s="515"/>
      <c r="CD165" s="515"/>
      <c r="CE165" s="515"/>
      <c r="CF165" s="515"/>
      <c r="CG165" s="515"/>
      <c r="CH165" s="515"/>
      <c r="CI165" s="515"/>
      <c r="CJ165" s="515"/>
      <c r="CK165" s="515"/>
      <c r="CL165" s="515"/>
      <c r="CM165" s="515"/>
      <c r="CN165" s="515"/>
      <c r="CO165" s="515"/>
      <c r="CP165" s="515"/>
      <c r="CQ165" s="515"/>
      <c r="CR165" s="515"/>
      <c r="CS165" s="515"/>
      <c r="CT165" s="515"/>
      <c r="CU165" s="515"/>
      <c r="CV165" s="515"/>
      <c r="CW165" s="515"/>
      <c r="CX165" s="515"/>
      <c r="CY165" s="515"/>
      <c r="CZ165" s="515"/>
      <c r="DA165" s="515"/>
      <c r="DB165" s="515"/>
      <c r="DC165" s="515"/>
      <c r="DD165" s="515"/>
      <c r="DE165" s="515"/>
      <c r="DF165" s="515"/>
      <c r="DG165" s="515"/>
      <c r="DH165" s="515"/>
      <c r="DI165" s="515"/>
      <c r="DJ165" s="515"/>
      <c r="DK165" s="515"/>
      <c r="DL165" s="515"/>
      <c r="DM165" s="515"/>
      <c r="DN165" s="515"/>
      <c r="DO165" s="515"/>
      <c r="DP165" s="515"/>
      <c r="DQ165" s="515"/>
      <c r="DR165" s="515"/>
      <c r="DS165" s="515"/>
      <c r="DT165" s="515"/>
      <c r="DU165" s="515"/>
      <c r="DV165" s="515"/>
      <c r="DW165" s="515"/>
      <c r="DX165" s="515"/>
      <c r="DY165" s="515"/>
      <c r="DZ165" s="515"/>
      <c r="EA165" s="515"/>
      <c r="EB165" s="515"/>
      <c r="EC165" s="515"/>
      <c r="ED165" s="515"/>
      <c r="EE165" s="515"/>
      <c r="EF165" s="515"/>
      <c r="EG165" s="515"/>
      <c r="EH165" s="515"/>
      <c r="EI165" s="515"/>
      <c r="EJ165" s="515"/>
      <c r="EK165" s="515"/>
      <c r="EL165" s="515"/>
      <c r="EM165" s="515"/>
      <c r="EN165" s="515"/>
      <c r="EO165" s="515"/>
      <c r="EP165" s="515"/>
      <c r="EQ165" s="515"/>
      <c r="ER165" s="515"/>
      <c r="ES165" s="515"/>
      <c r="ET165" s="515"/>
      <c r="EU165" s="515"/>
      <c r="EV165" s="515"/>
      <c r="EW165" s="515"/>
      <c r="EX165" s="515"/>
      <c r="EY165" s="515"/>
      <c r="EZ165" s="515"/>
      <c r="FA165" s="515"/>
      <c r="FB165" s="515"/>
      <c r="FC165" s="515"/>
      <c r="FD165" s="515"/>
      <c r="FE165" s="515"/>
      <c r="FF165" s="515"/>
      <c r="FG165" s="515"/>
      <c r="FH165" s="515"/>
      <c r="FI165" s="515"/>
      <c r="FJ165" s="515"/>
      <c r="FK165" s="515"/>
      <c r="FL165" s="515"/>
      <c r="FM165" s="515"/>
      <c r="FN165" s="515"/>
      <c r="FO165" s="515"/>
      <c r="FP165" s="515"/>
      <c r="FQ165" s="515"/>
      <c r="FR165" s="515"/>
      <c r="FS165" s="515"/>
      <c r="FT165" s="515"/>
      <c r="FU165" s="515"/>
      <c r="FV165" s="515"/>
      <c r="FW165" s="515"/>
      <c r="FX165" s="515"/>
      <c r="FY165" s="515"/>
      <c r="FZ165" s="515"/>
      <c r="GA165" s="515"/>
      <c r="GB165" s="515"/>
      <c r="GC165" s="515"/>
    </row>
    <row r="166" spans="1:185" s="549" customFormat="1" ht="10.9" customHeight="1">
      <c r="A166" s="515"/>
      <c r="B166" s="515"/>
      <c r="C166" s="515"/>
      <c r="D166" s="515"/>
      <c r="E166" s="700"/>
      <c r="F166" s="701"/>
      <c r="G166" s="515"/>
      <c r="H166" s="515"/>
      <c r="I166" s="514"/>
      <c r="J166" s="515"/>
      <c r="K166" s="515"/>
      <c r="L166" s="515"/>
      <c r="M166" s="515"/>
      <c r="N166" s="515"/>
      <c r="O166" s="515"/>
      <c r="P166" s="515"/>
      <c r="Q166" s="515"/>
      <c r="R166" s="515"/>
      <c r="S166" s="515"/>
      <c r="T166" s="515"/>
      <c r="U166" s="515"/>
      <c r="V166" s="515"/>
      <c r="W166" s="515"/>
      <c r="X166" s="515"/>
      <c r="Y166" s="515"/>
      <c r="Z166" s="515"/>
      <c r="AA166" s="515"/>
      <c r="AB166" s="515"/>
      <c r="AC166" s="515"/>
      <c r="AD166" s="515"/>
      <c r="AE166" s="515"/>
      <c r="AF166" s="515"/>
      <c r="AG166" s="515"/>
      <c r="AH166" s="515"/>
      <c r="AI166" s="515"/>
      <c r="AJ166" s="515"/>
      <c r="AK166" s="515"/>
      <c r="AL166" s="515"/>
      <c r="AM166" s="515"/>
      <c r="AN166" s="515"/>
      <c r="AO166" s="515"/>
      <c r="AP166" s="515"/>
      <c r="AQ166" s="515"/>
      <c r="AR166" s="515"/>
      <c r="AS166" s="515"/>
      <c r="AT166" s="515"/>
      <c r="AU166" s="515"/>
      <c r="AV166" s="515"/>
      <c r="AW166" s="515"/>
      <c r="AX166" s="515"/>
      <c r="AY166" s="515"/>
      <c r="AZ166" s="515"/>
      <c r="BA166" s="515"/>
      <c r="BB166" s="515"/>
      <c r="BC166" s="515"/>
      <c r="BD166" s="515"/>
      <c r="BE166" s="515"/>
      <c r="BF166" s="515"/>
      <c r="BG166" s="515"/>
      <c r="BH166" s="515"/>
      <c r="BI166" s="515"/>
      <c r="BJ166" s="515"/>
      <c r="BK166" s="515"/>
      <c r="BL166" s="515"/>
      <c r="BM166" s="515"/>
      <c r="BN166" s="515"/>
      <c r="BO166" s="515"/>
      <c r="BP166" s="515"/>
      <c r="BQ166" s="515"/>
      <c r="BR166" s="515"/>
      <c r="BS166" s="515"/>
      <c r="BT166" s="515"/>
      <c r="BU166" s="515"/>
      <c r="BV166" s="515"/>
      <c r="BW166" s="515"/>
      <c r="BX166" s="515"/>
      <c r="BY166" s="515"/>
      <c r="BZ166" s="515"/>
      <c r="CA166" s="515"/>
      <c r="CB166" s="515"/>
      <c r="CC166" s="515"/>
      <c r="CD166" s="515"/>
      <c r="CE166" s="515"/>
      <c r="CF166" s="515"/>
      <c r="CG166" s="515"/>
      <c r="CH166" s="515"/>
      <c r="CI166" s="515"/>
      <c r="CJ166" s="515"/>
      <c r="CK166" s="515"/>
      <c r="CL166" s="515"/>
      <c r="CM166" s="515"/>
      <c r="CN166" s="515"/>
      <c r="CO166" s="515"/>
      <c r="CP166" s="515"/>
      <c r="CQ166" s="515"/>
      <c r="CR166" s="515"/>
      <c r="CS166" s="515"/>
      <c r="CT166" s="515"/>
      <c r="CU166" s="515"/>
      <c r="CV166" s="515"/>
      <c r="CW166" s="515"/>
      <c r="CX166" s="515"/>
      <c r="CY166" s="515"/>
      <c r="CZ166" s="515"/>
      <c r="DA166" s="515"/>
      <c r="DB166" s="515"/>
      <c r="DC166" s="515"/>
      <c r="DD166" s="515"/>
      <c r="DE166" s="515"/>
      <c r="DF166" s="515"/>
      <c r="DG166" s="515"/>
      <c r="DH166" s="515"/>
      <c r="DI166" s="515"/>
      <c r="DJ166" s="515"/>
      <c r="DK166" s="515"/>
      <c r="DL166" s="515"/>
      <c r="DM166" s="515"/>
      <c r="DN166" s="515"/>
      <c r="DO166" s="515"/>
      <c r="DP166" s="515"/>
      <c r="DQ166" s="515"/>
      <c r="DR166" s="515"/>
      <c r="DS166" s="515"/>
      <c r="DT166" s="515"/>
      <c r="DU166" s="515"/>
      <c r="DV166" s="515"/>
      <c r="DW166" s="515"/>
      <c r="DX166" s="515"/>
      <c r="DY166" s="515"/>
      <c r="DZ166" s="515"/>
      <c r="EA166" s="515"/>
      <c r="EB166" s="515"/>
      <c r="EC166" s="515"/>
      <c r="ED166" s="515"/>
      <c r="EE166" s="515"/>
      <c r="EF166" s="515"/>
      <c r="EG166" s="515"/>
      <c r="EH166" s="515"/>
      <c r="EI166" s="515"/>
      <c r="EJ166" s="515"/>
      <c r="EK166" s="515"/>
      <c r="EL166" s="515"/>
      <c r="EM166" s="515"/>
      <c r="EN166" s="515"/>
      <c r="EO166" s="515"/>
      <c r="EP166" s="515"/>
      <c r="EQ166" s="515"/>
      <c r="ER166" s="515"/>
      <c r="ES166" s="515"/>
      <c r="ET166" s="515"/>
      <c r="EU166" s="515"/>
      <c r="EV166" s="515"/>
      <c r="EW166" s="515"/>
      <c r="EX166" s="515"/>
      <c r="EY166" s="515"/>
      <c r="EZ166" s="515"/>
      <c r="FA166" s="515"/>
      <c r="FB166" s="515"/>
      <c r="FC166" s="515"/>
      <c r="FD166" s="515"/>
      <c r="FE166" s="515"/>
      <c r="FF166" s="515"/>
      <c r="FG166" s="515"/>
      <c r="FH166" s="515"/>
      <c r="FI166" s="515"/>
      <c r="FJ166" s="515"/>
      <c r="FK166" s="515"/>
      <c r="FL166" s="515"/>
      <c r="FM166" s="515"/>
      <c r="FN166" s="515"/>
      <c r="FO166" s="515"/>
      <c r="FP166" s="515"/>
      <c r="FQ166" s="515"/>
      <c r="FR166" s="515"/>
      <c r="FS166" s="515"/>
      <c r="FT166" s="515"/>
      <c r="FU166" s="515"/>
      <c r="FV166" s="515"/>
      <c r="FW166" s="515"/>
      <c r="FX166" s="515"/>
      <c r="FY166" s="515"/>
      <c r="FZ166" s="515"/>
      <c r="GA166" s="515"/>
      <c r="GB166" s="515"/>
      <c r="GC166" s="515"/>
    </row>
    <row r="167" spans="1:185" s="549" customFormat="1" ht="10.9" customHeight="1">
      <c r="A167" s="515"/>
      <c r="B167" s="515"/>
      <c r="C167" s="515"/>
      <c r="D167" s="515"/>
      <c r="E167" s="700"/>
      <c r="F167" s="701"/>
      <c r="G167" s="515"/>
      <c r="H167" s="515"/>
      <c r="I167" s="514"/>
      <c r="J167" s="515"/>
      <c r="K167" s="515"/>
      <c r="L167" s="515"/>
      <c r="M167" s="515"/>
      <c r="N167" s="515"/>
      <c r="O167" s="515"/>
      <c r="P167" s="515"/>
      <c r="Q167" s="515"/>
      <c r="R167" s="515"/>
      <c r="S167" s="515"/>
      <c r="T167" s="515"/>
      <c r="U167" s="515"/>
      <c r="V167" s="515"/>
      <c r="W167" s="515"/>
      <c r="X167" s="515"/>
      <c r="Y167" s="515"/>
      <c r="Z167" s="515"/>
      <c r="AA167" s="515"/>
      <c r="AB167" s="515"/>
      <c r="AC167" s="515"/>
      <c r="AD167" s="515"/>
      <c r="AE167" s="515"/>
      <c r="AF167" s="515"/>
      <c r="AG167" s="515"/>
      <c r="AH167" s="515"/>
      <c r="AI167" s="515"/>
      <c r="AJ167" s="515"/>
      <c r="AK167" s="515"/>
      <c r="AL167" s="515"/>
      <c r="AM167" s="515"/>
      <c r="AN167" s="515"/>
      <c r="AO167" s="515"/>
      <c r="AP167" s="515"/>
      <c r="AQ167" s="515"/>
      <c r="AR167" s="515"/>
      <c r="AS167" s="515"/>
      <c r="AT167" s="515"/>
      <c r="AU167" s="515"/>
      <c r="AV167" s="515"/>
      <c r="AW167" s="515"/>
      <c r="AX167" s="515"/>
      <c r="AY167" s="515"/>
      <c r="AZ167" s="515"/>
      <c r="BA167" s="515"/>
      <c r="BB167" s="515"/>
      <c r="BC167" s="515"/>
      <c r="BD167" s="515"/>
      <c r="BE167" s="515"/>
      <c r="BF167" s="515"/>
      <c r="BG167" s="515"/>
      <c r="BH167" s="515"/>
      <c r="BI167" s="515"/>
      <c r="BJ167" s="515"/>
      <c r="BK167" s="515"/>
      <c r="BL167" s="515"/>
      <c r="BM167" s="515"/>
      <c r="BN167" s="515"/>
      <c r="BO167" s="515"/>
      <c r="BP167" s="515"/>
      <c r="BQ167" s="515"/>
      <c r="BR167" s="515"/>
      <c r="BS167" s="515"/>
      <c r="BT167" s="515"/>
      <c r="BU167" s="515"/>
      <c r="BV167" s="515"/>
      <c r="BW167" s="515"/>
      <c r="BX167" s="515"/>
      <c r="BY167" s="515"/>
      <c r="BZ167" s="515"/>
      <c r="CA167" s="515"/>
      <c r="CB167" s="515"/>
      <c r="CC167" s="515"/>
      <c r="CD167" s="515"/>
      <c r="CE167" s="515"/>
      <c r="CF167" s="515"/>
      <c r="CG167" s="515"/>
      <c r="CH167" s="515"/>
      <c r="CI167" s="515"/>
      <c r="CJ167" s="515"/>
      <c r="CK167" s="515"/>
      <c r="CL167" s="515"/>
      <c r="CM167" s="515"/>
      <c r="CN167" s="515"/>
      <c r="CO167" s="515"/>
      <c r="CP167" s="515"/>
      <c r="CQ167" s="515"/>
      <c r="CR167" s="515"/>
      <c r="CS167" s="515"/>
      <c r="CT167" s="515"/>
      <c r="CU167" s="515"/>
      <c r="CV167" s="515"/>
      <c r="CW167" s="515"/>
      <c r="CX167" s="515"/>
      <c r="CY167" s="515"/>
      <c r="CZ167" s="515"/>
      <c r="DA167" s="515"/>
      <c r="DB167" s="515"/>
      <c r="DC167" s="515"/>
      <c r="DD167" s="515"/>
      <c r="DE167" s="515"/>
      <c r="DF167" s="515"/>
      <c r="DG167" s="515"/>
      <c r="DH167" s="515"/>
      <c r="DI167" s="515"/>
      <c r="DJ167" s="515"/>
      <c r="DK167" s="515"/>
      <c r="DL167" s="515"/>
      <c r="DM167" s="515"/>
      <c r="DN167" s="515"/>
      <c r="DO167" s="515"/>
      <c r="DP167" s="515"/>
      <c r="DQ167" s="515"/>
      <c r="DR167" s="515"/>
      <c r="DS167" s="515"/>
      <c r="DT167" s="515"/>
      <c r="DU167" s="515"/>
      <c r="DV167" s="515"/>
      <c r="DW167" s="515"/>
      <c r="DX167" s="515"/>
      <c r="DY167" s="515"/>
      <c r="DZ167" s="515"/>
      <c r="EA167" s="515"/>
      <c r="EB167" s="515"/>
      <c r="EC167" s="515"/>
      <c r="ED167" s="515"/>
      <c r="EE167" s="515"/>
      <c r="EF167" s="515"/>
      <c r="EG167" s="515"/>
      <c r="EH167" s="515"/>
      <c r="EI167" s="515"/>
      <c r="EJ167" s="515"/>
      <c r="EK167" s="515"/>
      <c r="EL167" s="515"/>
      <c r="EM167" s="515"/>
      <c r="EN167" s="515"/>
      <c r="EO167" s="515"/>
      <c r="EP167" s="515"/>
      <c r="EQ167" s="515"/>
      <c r="ER167" s="515"/>
      <c r="ES167" s="515"/>
      <c r="ET167" s="515"/>
      <c r="EU167" s="515"/>
      <c r="EV167" s="515"/>
      <c r="EW167" s="515"/>
      <c r="EX167" s="515"/>
      <c r="EY167" s="515"/>
      <c r="EZ167" s="515"/>
      <c r="FA167" s="515"/>
      <c r="FB167" s="515"/>
      <c r="FC167" s="515"/>
      <c r="FD167" s="515"/>
      <c r="FE167" s="515"/>
      <c r="FF167" s="515"/>
      <c r="FG167" s="515"/>
      <c r="FH167" s="515"/>
      <c r="FI167" s="515"/>
      <c r="FJ167" s="515"/>
      <c r="FK167" s="515"/>
      <c r="FL167" s="515"/>
      <c r="FM167" s="515"/>
      <c r="FN167" s="515"/>
      <c r="FO167" s="515"/>
      <c r="FP167" s="515"/>
      <c r="FQ167" s="515"/>
      <c r="FR167" s="515"/>
      <c r="FS167" s="515"/>
      <c r="FT167" s="515"/>
      <c r="FU167" s="515"/>
      <c r="FV167" s="515"/>
      <c r="FW167" s="515"/>
      <c r="FX167" s="515"/>
      <c r="FY167" s="515"/>
      <c r="FZ167" s="515"/>
      <c r="GA167" s="515"/>
      <c r="GB167" s="515"/>
      <c r="GC167" s="515"/>
    </row>
    <row r="168" spans="1:185" s="549" customFormat="1" ht="10.9" customHeight="1">
      <c r="A168" s="515"/>
      <c r="B168" s="515"/>
      <c r="C168" s="515"/>
      <c r="D168" s="515"/>
      <c r="E168" s="700"/>
      <c r="F168" s="701"/>
      <c r="G168" s="515"/>
      <c r="H168" s="515"/>
      <c r="I168" s="514"/>
      <c r="J168" s="515"/>
      <c r="K168" s="515"/>
      <c r="L168" s="515"/>
      <c r="M168" s="515"/>
      <c r="N168" s="515"/>
      <c r="O168" s="515"/>
      <c r="P168" s="515"/>
      <c r="Q168" s="515"/>
      <c r="R168" s="515"/>
      <c r="S168" s="515"/>
      <c r="T168" s="515"/>
      <c r="U168" s="515"/>
      <c r="V168" s="515"/>
      <c r="W168" s="515"/>
      <c r="X168" s="515"/>
      <c r="Y168" s="515"/>
      <c r="Z168" s="515"/>
      <c r="AA168" s="515"/>
      <c r="AB168" s="515"/>
      <c r="AC168" s="515"/>
      <c r="AD168" s="515"/>
      <c r="AE168" s="515"/>
      <c r="AF168" s="515"/>
      <c r="AG168" s="515"/>
      <c r="AH168" s="515"/>
      <c r="AI168" s="515"/>
      <c r="AJ168" s="515"/>
      <c r="AK168" s="515"/>
      <c r="AL168" s="515"/>
      <c r="AM168" s="515"/>
      <c r="AN168" s="515"/>
      <c r="AO168" s="515"/>
      <c r="AP168" s="515"/>
      <c r="AQ168" s="515"/>
      <c r="AR168" s="515"/>
      <c r="AS168" s="515"/>
      <c r="AT168" s="515"/>
      <c r="AU168" s="515"/>
      <c r="AV168" s="515"/>
      <c r="AW168" s="515"/>
      <c r="AX168" s="515"/>
      <c r="AY168" s="515"/>
      <c r="AZ168" s="515"/>
      <c r="BA168" s="515"/>
      <c r="BB168" s="515"/>
      <c r="BC168" s="515"/>
      <c r="BD168" s="515"/>
      <c r="BE168" s="515"/>
      <c r="BF168" s="515"/>
      <c r="BG168" s="515"/>
      <c r="BH168" s="515"/>
      <c r="BI168" s="515"/>
      <c r="BJ168" s="515"/>
      <c r="BK168" s="515"/>
      <c r="BL168" s="515"/>
      <c r="BM168" s="515"/>
      <c r="BN168" s="515"/>
      <c r="BO168" s="515"/>
      <c r="BP168" s="515"/>
      <c r="BQ168" s="515"/>
      <c r="BR168" s="515"/>
      <c r="BS168" s="515"/>
      <c r="BT168" s="515"/>
      <c r="BU168" s="515"/>
      <c r="BV168" s="515"/>
      <c r="BW168" s="515"/>
      <c r="BX168" s="515"/>
      <c r="BY168" s="515"/>
      <c r="BZ168" s="515"/>
      <c r="CA168" s="515"/>
      <c r="CB168" s="515"/>
      <c r="CC168" s="515"/>
      <c r="CD168" s="515"/>
      <c r="CE168" s="515"/>
      <c r="CF168" s="515"/>
      <c r="CG168" s="515"/>
      <c r="CH168" s="515"/>
      <c r="CI168" s="515"/>
      <c r="CJ168" s="515"/>
      <c r="CK168" s="515"/>
      <c r="CL168" s="515"/>
      <c r="CM168" s="515"/>
      <c r="CN168" s="515"/>
      <c r="CO168" s="515"/>
      <c r="CP168" s="515"/>
      <c r="CQ168" s="515"/>
      <c r="CR168" s="515"/>
      <c r="CS168" s="515"/>
      <c r="CT168" s="515"/>
      <c r="CU168" s="515"/>
      <c r="CV168" s="515"/>
      <c r="CW168" s="515"/>
      <c r="CX168" s="515"/>
      <c r="CY168" s="515"/>
      <c r="CZ168" s="515"/>
      <c r="DA168" s="515"/>
      <c r="DB168" s="515"/>
      <c r="DC168" s="515"/>
      <c r="DD168" s="515"/>
      <c r="DE168" s="515"/>
      <c r="DF168" s="515"/>
      <c r="DG168" s="515"/>
      <c r="DH168" s="515"/>
      <c r="DI168" s="515"/>
      <c r="DJ168" s="515"/>
      <c r="DK168" s="515"/>
      <c r="DL168" s="515"/>
      <c r="DM168" s="515"/>
      <c r="DN168" s="515"/>
      <c r="DO168" s="515"/>
      <c r="DP168" s="515"/>
      <c r="DQ168" s="515"/>
      <c r="DR168" s="515"/>
      <c r="DS168" s="515"/>
      <c r="DT168" s="515"/>
      <c r="DU168" s="515"/>
      <c r="DV168" s="515"/>
      <c r="DW168" s="515"/>
      <c r="DX168" s="515"/>
      <c r="DY168" s="515"/>
      <c r="DZ168" s="515"/>
      <c r="EA168" s="515"/>
      <c r="EB168" s="515"/>
      <c r="EC168" s="515"/>
      <c r="ED168" s="515"/>
      <c r="EE168" s="515"/>
      <c r="EF168" s="515"/>
      <c r="EG168" s="515"/>
      <c r="EH168" s="515"/>
      <c r="EI168" s="515"/>
      <c r="EJ168" s="515"/>
      <c r="EK168" s="515"/>
      <c r="EL168" s="515"/>
      <c r="EM168" s="515"/>
      <c r="EN168" s="515"/>
      <c r="EO168" s="515"/>
      <c r="EP168" s="515"/>
      <c r="EQ168" s="515"/>
      <c r="ER168" s="515"/>
      <c r="ES168" s="515"/>
      <c r="ET168" s="515"/>
      <c r="EU168" s="515"/>
      <c r="EV168" s="515"/>
      <c r="EW168" s="515"/>
      <c r="EX168" s="515"/>
      <c r="EY168" s="515"/>
      <c r="EZ168" s="515"/>
      <c r="FA168" s="515"/>
      <c r="FB168" s="515"/>
      <c r="FC168" s="515"/>
      <c r="FD168" s="515"/>
      <c r="FE168" s="515"/>
      <c r="FF168" s="515"/>
      <c r="FG168" s="515"/>
      <c r="FH168" s="515"/>
      <c r="FI168" s="515"/>
      <c r="FJ168" s="515"/>
      <c r="FK168" s="515"/>
      <c r="FL168" s="515"/>
      <c r="FM168" s="515"/>
      <c r="FN168" s="515"/>
      <c r="FO168" s="515"/>
      <c r="FP168" s="515"/>
      <c r="FQ168" s="515"/>
      <c r="FR168" s="515"/>
      <c r="FS168" s="515"/>
      <c r="FT168" s="515"/>
      <c r="FU168" s="515"/>
      <c r="FV168" s="515"/>
      <c r="FW168" s="515"/>
      <c r="FX168" s="515"/>
      <c r="FY168" s="515"/>
      <c r="FZ168" s="515"/>
      <c r="GA168" s="515"/>
      <c r="GB168" s="515"/>
      <c r="GC168" s="515"/>
    </row>
    <row r="169" spans="1:185" s="549" customFormat="1" ht="10.9" customHeight="1">
      <c r="A169" s="515"/>
      <c r="B169" s="515"/>
      <c r="C169" s="515"/>
      <c r="D169" s="515"/>
      <c r="E169" s="700"/>
      <c r="F169" s="701"/>
      <c r="G169" s="515"/>
      <c r="H169" s="515"/>
      <c r="I169" s="514"/>
      <c r="J169" s="515"/>
      <c r="K169" s="515"/>
      <c r="L169" s="515"/>
      <c r="M169" s="515"/>
      <c r="N169" s="515"/>
      <c r="O169" s="515"/>
      <c r="P169" s="515"/>
      <c r="Q169" s="515"/>
      <c r="R169" s="515"/>
      <c r="S169" s="515"/>
      <c r="T169" s="515"/>
      <c r="U169" s="515"/>
      <c r="V169" s="515"/>
      <c r="W169" s="515"/>
      <c r="X169" s="515"/>
      <c r="Y169" s="515"/>
      <c r="Z169" s="515"/>
      <c r="AA169" s="515"/>
      <c r="AB169" s="515"/>
      <c r="AC169" s="515"/>
      <c r="AD169" s="515"/>
      <c r="AE169" s="515"/>
      <c r="AF169" s="515"/>
      <c r="AG169" s="515"/>
      <c r="AH169" s="515"/>
      <c r="AI169" s="515"/>
      <c r="AJ169" s="515"/>
      <c r="AK169" s="515"/>
      <c r="AL169" s="515"/>
      <c r="AM169" s="515"/>
      <c r="AN169" s="515"/>
      <c r="AO169" s="515"/>
      <c r="AP169" s="515"/>
      <c r="AQ169" s="515"/>
      <c r="AR169" s="515"/>
      <c r="AS169" s="515"/>
      <c r="AT169" s="515"/>
      <c r="AU169" s="515"/>
      <c r="AV169" s="515"/>
      <c r="AW169" s="515"/>
      <c r="AX169" s="515"/>
      <c r="AY169" s="515"/>
      <c r="AZ169" s="515"/>
      <c r="BA169" s="515"/>
      <c r="BB169" s="515"/>
      <c r="BC169" s="515"/>
      <c r="BD169" s="515"/>
      <c r="BE169" s="515"/>
      <c r="BF169" s="515"/>
      <c r="BG169" s="515"/>
      <c r="BH169" s="515"/>
      <c r="BI169" s="515"/>
      <c r="BJ169" s="515"/>
      <c r="BK169" s="515"/>
      <c r="BL169" s="515"/>
      <c r="BM169" s="515"/>
      <c r="BN169" s="515"/>
      <c r="BO169" s="515"/>
      <c r="BP169" s="515"/>
      <c r="BQ169" s="515"/>
      <c r="BR169" s="515"/>
      <c r="BS169" s="515"/>
      <c r="BT169" s="515"/>
      <c r="BU169" s="515"/>
      <c r="BV169" s="515"/>
      <c r="BW169" s="515"/>
      <c r="BX169" s="515"/>
      <c r="BY169" s="515"/>
      <c r="BZ169" s="515"/>
      <c r="CA169" s="515"/>
      <c r="CB169" s="515"/>
      <c r="CC169" s="515"/>
      <c r="CD169" s="515"/>
      <c r="CE169" s="515"/>
      <c r="CF169" s="515"/>
      <c r="CG169" s="515"/>
      <c r="CH169" s="515"/>
      <c r="CI169" s="515"/>
      <c r="CJ169" s="515"/>
      <c r="CK169" s="515"/>
      <c r="CL169" s="515"/>
      <c r="CM169" s="515"/>
      <c r="CN169" s="515"/>
      <c r="CO169" s="515"/>
      <c r="CP169" s="515"/>
      <c r="CQ169" s="515"/>
      <c r="CR169" s="515"/>
      <c r="CS169" s="515"/>
      <c r="CT169" s="515"/>
      <c r="CU169" s="515"/>
      <c r="CV169" s="515"/>
      <c r="CW169" s="515"/>
      <c r="CX169" s="515"/>
      <c r="CY169" s="515"/>
      <c r="CZ169" s="515"/>
      <c r="DA169" s="515"/>
      <c r="DB169" s="515"/>
      <c r="DC169" s="515"/>
      <c r="DD169" s="515"/>
      <c r="DE169" s="515"/>
      <c r="DF169" s="515"/>
      <c r="DG169" s="515"/>
      <c r="DH169" s="515"/>
      <c r="DI169" s="515"/>
      <c r="DJ169" s="515"/>
      <c r="DK169" s="515"/>
      <c r="DL169" s="515"/>
      <c r="DM169" s="515"/>
      <c r="DN169" s="515"/>
      <c r="DO169" s="515"/>
      <c r="DP169" s="515"/>
      <c r="DQ169" s="515"/>
      <c r="DR169" s="515"/>
      <c r="DS169" s="515"/>
      <c r="DT169" s="515"/>
      <c r="DU169" s="515"/>
      <c r="DV169" s="515"/>
      <c r="DW169" s="515"/>
      <c r="DX169" s="515"/>
      <c r="DY169" s="515"/>
      <c r="DZ169" s="515"/>
      <c r="EA169" s="515"/>
      <c r="EB169" s="515"/>
      <c r="EC169" s="515"/>
      <c r="ED169" s="515"/>
      <c r="EE169" s="515"/>
      <c r="EF169" s="515"/>
      <c r="EG169" s="515"/>
      <c r="EH169" s="515"/>
      <c r="EI169" s="515"/>
      <c r="EJ169" s="515"/>
      <c r="EK169" s="515"/>
      <c r="EL169" s="515"/>
      <c r="EM169" s="515"/>
      <c r="EN169" s="515"/>
      <c r="EO169" s="515"/>
      <c r="EP169" s="515"/>
      <c r="EQ169" s="515"/>
      <c r="ER169" s="515"/>
      <c r="ES169" s="515"/>
      <c r="ET169" s="515"/>
      <c r="EU169" s="515"/>
      <c r="EV169" s="515"/>
      <c r="EW169" s="515"/>
      <c r="EX169" s="515"/>
      <c r="EY169" s="515"/>
      <c r="EZ169" s="515"/>
      <c r="FA169" s="515"/>
      <c r="FB169" s="515"/>
      <c r="FC169" s="515"/>
      <c r="FD169" s="515"/>
      <c r="FE169" s="515"/>
      <c r="FF169" s="515"/>
      <c r="FG169" s="515"/>
      <c r="FH169" s="515"/>
      <c r="FI169" s="515"/>
      <c r="FJ169" s="515"/>
      <c r="FK169" s="515"/>
      <c r="FL169" s="515"/>
      <c r="FM169" s="515"/>
      <c r="FN169" s="515"/>
      <c r="FO169" s="515"/>
      <c r="FP169" s="515"/>
      <c r="FQ169" s="515"/>
      <c r="FR169" s="515"/>
      <c r="FS169" s="515"/>
      <c r="FT169" s="515"/>
      <c r="FU169" s="515"/>
      <c r="FV169" s="515"/>
      <c r="FW169" s="515"/>
      <c r="FX169" s="515"/>
      <c r="FY169" s="515"/>
      <c r="FZ169" s="515"/>
      <c r="GA169" s="515"/>
      <c r="GB169" s="515"/>
      <c r="GC169" s="515"/>
    </row>
    <row r="170" spans="1:185" s="549" customFormat="1" ht="10.9" customHeight="1">
      <c r="A170" s="515"/>
      <c r="B170" s="515"/>
      <c r="C170" s="515"/>
      <c r="D170" s="515"/>
      <c r="E170" s="700"/>
      <c r="F170" s="701"/>
      <c r="G170" s="515"/>
      <c r="H170" s="515"/>
      <c r="I170" s="514"/>
      <c r="J170" s="515"/>
      <c r="K170" s="515"/>
      <c r="L170" s="515"/>
      <c r="M170" s="515"/>
      <c r="N170" s="515"/>
      <c r="O170" s="515"/>
      <c r="P170" s="515"/>
      <c r="Q170" s="515"/>
      <c r="R170" s="515"/>
      <c r="S170" s="515"/>
      <c r="T170" s="515"/>
      <c r="U170" s="515"/>
      <c r="V170" s="515"/>
      <c r="W170" s="515"/>
      <c r="X170" s="515"/>
      <c r="Y170" s="515"/>
      <c r="Z170" s="515"/>
      <c r="AA170" s="515"/>
      <c r="AB170" s="515"/>
      <c r="AC170" s="515"/>
      <c r="AD170" s="515"/>
      <c r="AE170" s="515"/>
      <c r="AF170" s="515"/>
      <c r="AG170" s="515"/>
      <c r="AH170" s="515"/>
      <c r="AI170" s="515"/>
      <c r="AJ170" s="515"/>
      <c r="AK170" s="515"/>
      <c r="AL170" s="515"/>
      <c r="AM170" s="515"/>
      <c r="AN170" s="515"/>
      <c r="AO170" s="515"/>
      <c r="AP170" s="515"/>
      <c r="AQ170" s="515"/>
      <c r="AR170" s="515"/>
      <c r="AS170" s="515"/>
      <c r="AT170" s="515"/>
      <c r="AU170" s="515"/>
      <c r="AV170" s="515"/>
      <c r="AW170" s="515"/>
      <c r="AX170" s="515"/>
      <c r="AY170" s="515"/>
      <c r="AZ170" s="515"/>
      <c r="BA170" s="515"/>
      <c r="BB170" s="515"/>
      <c r="BC170" s="515"/>
      <c r="BD170" s="515"/>
      <c r="BE170" s="515"/>
      <c r="BF170" s="515"/>
      <c r="BG170" s="515"/>
      <c r="BH170" s="515"/>
      <c r="BI170" s="515"/>
      <c r="BJ170" s="515"/>
      <c r="BK170" s="515"/>
      <c r="BL170" s="515"/>
      <c r="BM170" s="515"/>
      <c r="BN170" s="515"/>
      <c r="BO170" s="515"/>
      <c r="BP170" s="515"/>
      <c r="BQ170" s="515"/>
      <c r="BR170" s="515"/>
      <c r="BS170" s="515"/>
      <c r="BT170" s="515"/>
      <c r="BU170" s="515"/>
      <c r="BV170" s="515"/>
      <c r="BW170" s="515"/>
      <c r="BX170" s="515"/>
      <c r="BY170" s="515"/>
      <c r="BZ170" s="515"/>
      <c r="CA170" s="515"/>
      <c r="CB170" s="515"/>
      <c r="CC170" s="515"/>
      <c r="CD170" s="515"/>
      <c r="CE170" s="515"/>
      <c r="CF170" s="515"/>
      <c r="CG170" s="515"/>
      <c r="CH170" s="515"/>
      <c r="CI170" s="515"/>
      <c r="CJ170" s="515"/>
      <c r="CK170" s="515"/>
      <c r="CL170" s="515"/>
      <c r="CM170" s="515"/>
      <c r="CN170" s="515"/>
      <c r="CO170" s="515"/>
      <c r="CP170" s="515"/>
      <c r="CQ170" s="515"/>
      <c r="CR170" s="515"/>
      <c r="CS170" s="515"/>
      <c r="CT170" s="515"/>
      <c r="CU170" s="515"/>
      <c r="CV170" s="515"/>
      <c r="CW170" s="515"/>
      <c r="CX170" s="515"/>
      <c r="CY170" s="515"/>
      <c r="CZ170" s="515"/>
      <c r="DA170" s="515"/>
      <c r="DB170" s="515"/>
      <c r="DC170" s="515"/>
      <c r="DD170" s="515"/>
      <c r="DE170" s="515"/>
      <c r="DF170" s="515"/>
      <c r="DG170" s="515"/>
      <c r="DH170" s="515"/>
      <c r="DI170" s="515"/>
      <c r="DJ170" s="515"/>
      <c r="DK170" s="515"/>
      <c r="DL170" s="515"/>
      <c r="DM170" s="515"/>
      <c r="DN170" s="515"/>
      <c r="DO170" s="515"/>
      <c r="DP170" s="515"/>
      <c r="DQ170" s="515"/>
      <c r="DR170" s="515"/>
      <c r="DS170" s="515"/>
      <c r="DT170" s="515"/>
      <c r="DU170" s="515"/>
      <c r="DV170" s="515"/>
      <c r="DW170" s="515"/>
      <c r="DX170" s="515"/>
      <c r="DY170" s="515"/>
      <c r="DZ170" s="515"/>
      <c r="EA170" s="515"/>
      <c r="EB170" s="515"/>
      <c r="EC170" s="515"/>
      <c r="ED170" s="515"/>
      <c r="EE170" s="515"/>
      <c r="EF170" s="515"/>
      <c r="EG170" s="515"/>
      <c r="EH170" s="515"/>
      <c r="EI170" s="515"/>
      <c r="EJ170" s="515"/>
      <c r="EK170" s="515"/>
      <c r="EL170" s="515"/>
      <c r="EM170" s="515"/>
      <c r="EN170" s="515"/>
      <c r="EO170" s="515"/>
      <c r="EP170" s="515"/>
      <c r="EQ170" s="515"/>
      <c r="ER170" s="515"/>
      <c r="ES170" s="515"/>
      <c r="ET170" s="515"/>
      <c r="EU170" s="515"/>
      <c r="EV170" s="515"/>
      <c r="EW170" s="515"/>
      <c r="EX170" s="515"/>
      <c r="EY170" s="515"/>
      <c r="EZ170" s="515"/>
      <c r="FA170" s="515"/>
      <c r="FB170" s="515"/>
      <c r="FC170" s="515"/>
      <c r="FD170" s="515"/>
      <c r="FE170" s="515"/>
      <c r="FF170" s="515"/>
      <c r="FG170" s="515"/>
      <c r="FH170" s="515"/>
      <c r="FI170" s="515"/>
      <c r="FJ170" s="515"/>
      <c r="FK170" s="515"/>
      <c r="FL170" s="515"/>
      <c r="FM170" s="515"/>
      <c r="FN170" s="515"/>
      <c r="FO170" s="515"/>
      <c r="FP170" s="515"/>
      <c r="FQ170" s="515"/>
      <c r="FR170" s="515"/>
      <c r="FS170" s="515"/>
      <c r="FT170" s="515"/>
      <c r="FU170" s="515"/>
      <c r="FV170" s="515"/>
      <c r="FW170" s="515"/>
      <c r="FX170" s="515"/>
      <c r="FY170" s="515"/>
      <c r="FZ170" s="515"/>
      <c r="GA170" s="515"/>
      <c r="GB170" s="515"/>
      <c r="GC170" s="515"/>
    </row>
    <row r="171" spans="1:185" s="549" customFormat="1" ht="10.9" customHeight="1">
      <c r="A171" s="515"/>
      <c r="B171" s="515"/>
      <c r="C171" s="515"/>
      <c r="D171" s="515"/>
      <c r="E171" s="700"/>
      <c r="F171" s="701"/>
      <c r="G171" s="515"/>
      <c r="H171" s="515"/>
      <c r="I171" s="514"/>
      <c r="J171" s="515"/>
      <c r="K171" s="515"/>
      <c r="L171" s="515"/>
      <c r="M171" s="515"/>
      <c r="N171" s="515"/>
      <c r="O171" s="515"/>
      <c r="P171" s="515"/>
      <c r="Q171" s="515"/>
      <c r="R171" s="515"/>
      <c r="S171" s="515"/>
      <c r="T171" s="515"/>
      <c r="U171" s="515"/>
      <c r="V171" s="515"/>
      <c r="W171" s="515"/>
      <c r="X171" s="515"/>
      <c r="Y171" s="515"/>
      <c r="Z171" s="515"/>
      <c r="AA171" s="515"/>
      <c r="AB171" s="515"/>
      <c r="AC171" s="515"/>
      <c r="AD171" s="515"/>
      <c r="AE171" s="515"/>
      <c r="AF171" s="515"/>
      <c r="AG171" s="515"/>
      <c r="AH171" s="515"/>
      <c r="AI171" s="515"/>
      <c r="AJ171" s="515"/>
      <c r="AK171" s="515"/>
      <c r="AL171" s="515"/>
      <c r="AM171" s="515"/>
      <c r="AN171" s="515"/>
      <c r="AO171" s="515"/>
      <c r="AP171" s="515"/>
      <c r="AQ171" s="515"/>
      <c r="AR171" s="515"/>
      <c r="AS171" s="515"/>
      <c r="AT171" s="515"/>
      <c r="AU171" s="515"/>
      <c r="AV171" s="515"/>
      <c r="AW171" s="515"/>
      <c r="AX171" s="515"/>
      <c r="AY171" s="515"/>
      <c r="AZ171" s="515"/>
      <c r="BA171" s="515"/>
      <c r="BB171" s="515"/>
      <c r="BC171" s="515"/>
      <c r="BD171" s="515"/>
      <c r="BE171" s="515"/>
      <c r="BF171" s="515"/>
      <c r="BG171" s="515"/>
      <c r="BH171" s="515"/>
      <c r="BI171" s="515"/>
      <c r="BJ171" s="515"/>
      <c r="BK171" s="515"/>
      <c r="BL171" s="515"/>
      <c r="BM171" s="515"/>
      <c r="BN171" s="515"/>
      <c r="BO171" s="515"/>
      <c r="BP171" s="515"/>
      <c r="BQ171" s="515"/>
      <c r="BR171" s="515"/>
      <c r="BS171" s="515"/>
      <c r="BT171" s="515"/>
      <c r="BU171" s="515"/>
      <c r="BV171" s="515"/>
      <c r="BW171" s="515"/>
      <c r="BX171" s="515"/>
      <c r="BY171" s="515"/>
      <c r="BZ171" s="515"/>
      <c r="CA171" s="515"/>
      <c r="CB171" s="515"/>
      <c r="CC171" s="515"/>
      <c r="CD171" s="515"/>
      <c r="CE171" s="515"/>
      <c r="CF171" s="515"/>
      <c r="CG171" s="515"/>
      <c r="CH171" s="515"/>
      <c r="CI171" s="515"/>
      <c r="CJ171" s="515"/>
      <c r="CK171" s="515"/>
      <c r="CL171" s="515"/>
      <c r="CM171" s="515"/>
      <c r="CN171" s="515"/>
      <c r="CO171" s="515"/>
      <c r="CP171" s="515"/>
      <c r="CQ171" s="515"/>
      <c r="CR171" s="515"/>
      <c r="CS171" s="515"/>
      <c r="CT171" s="515"/>
      <c r="CU171" s="515"/>
      <c r="CV171" s="515"/>
      <c r="CW171" s="515"/>
      <c r="CX171" s="515"/>
      <c r="CY171" s="515"/>
      <c r="CZ171" s="515"/>
      <c r="DA171" s="515"/>
      <c r="DB171" s="515"/>
      <c r="DC171" s="515"/>
      <c r="DD171" s="515"/>
      <c r="DE171" s="515"/>
      <c r="DF171" s="515"/>
      <c r="DG171" s="515"/>
      <c r="DH171" s="515"/>
      <c r="DI171" s="515"/>
      <c r="DJ171" s="515"/>
      <c r="DK171" s="515"/>
      <c r="DL171" s="515"/>
      <c r="DM171" s="515"/>
      <c r="DN171" s="515"/>
      <c r="DO171" s="515"/>
      <c r="DP171" s="515"/>
      <c r="DQ171" s="515"/>
      <c r="DR171" s="515"/>
      <c r="DS171" s="515"/>
      <c r="DT171" s="515"/>
      <c r="DU171" s="515"/>
      <c r="DV171" s="515"/>
      <c r="DW171" s="515"/>
      <c r="DX171" s="515"/>
      <c r="DY171" s="515"/>
      <c r="DZ171" s="515"/>
      <c r="EA171" s="515"/>
      <c r="EB171" s="515"/>
      <c r="EC171" s="515"/>
      <c r="ED171" s="515"/>
      <c r="EE171" s="515"/>
      <c r="EF171" s="515"/>
      <c r="EG171" s="515"/>
      <c r="EH171" s="515"/>
      <c r="EI171" s="515"/>
      <c r="EJ171" s="515"/>
      <c r="EK171" s="515"/>
      <c r="EL171" s="515"/>
      <c r="EM171" s="515"/>
      <c r="EN171" s="515"/>
      <c r="EO171" s="515"/>
      <c r="EP171" s="515"/>
      <c r="EQ171" s="515"/>
      <c r="ER171" s="515"/>
      <c r="ES171" s="515"/>
      <c r="ET171" s="515"/>
      <c r="EU171" s="515"/>
      <c r="EV171" s="515"/>
      <c r="EW171" s="515"/>
      <c r="EX171" s="515"/>
      <c r="EY171" s="515"/>
      <c r="EZ171" s="515"/>
      <c r="FA171" s="515"/>
      <c r="FB171" s="515"/>
      <c r="FC171" s="515"/>
      <c r="FD171" s="515"/>
      <c r="FE171" s="515"/>
      <c r="FF171" s="515"/>
      <c r="FG171" s="515"/>
      <c r="FH171" s="515"/>
      <c r="FI171" s="515"/>
      <c r="FJ171" s="515"/>
      <c r="FK171" s="515"/>
      <c r="FL171" s="515"/>
      <c r="FM171" s="515"/>
      <c r="FN171" s="515"/>
      <c r="FO171" s="515"/>
      <c r="FP171" s="515"/>
      <c r="FQ171" s="515"/>
      <c r="FR171" s="515"/>
      <c r="FS171" s="515"/>
      <c r="FT171" s="515"/>
      <c r="FU171" s="515"/>
      <c r="FV171" s="515"/>
      <c r="FW171" s="515"/>
      <c r="FX171" s="515"/>
      <c r="FY171" s="515"/>
      <c r="FZ171" s="515"/>
      <c r="GA171" s="515"/>
      <c r="GB171" s="515"/>
      <c r="GC171" s="515"/>
    </row>
    <row r="172" spans="1:185" s="549" customFormat="1" ht="10.9" customHeight="1">
      <c r="A172" s="515"/>
      <c r="B172" s="515"/>
      <c r="C172" s="515"/>
      <c r="D172" s="515"/>
      <c r="E172" s="700"/>
      <c r="F172" s="701"/>
      <c r="G172" s="515"/>
      <c r="H172" s="515"/>
      <c r="I172" s="514"/>
      <c r="J172" s="515"/>
      <c r="K172" s="515"/>
      <c r="L172" s="515"/>
      <c r="M172" s="515"/>
      <c r="N172" s="515"/>
      <c r="O172" s="515"/>
      <c r="P172" s="515"/>
      <c r="Q172" s="515"/>
      <c r="R172" s="515"/>
      <c r="S172" s="515"/>
      <c r="T172" s="515"/>
      <c r="U172" s="515"/>
      <c r="V172" s="515"/>
      <c r="W172" s="515"/>
      <c r="X172" s="515"/>
      <c r="Y172" s="515"/>
      <c r="Z172" s="515"/>
      <c r="AA172" s="515"/>
      <c r="AB172" s="515"/>
      <c r="AC172" s="515"/>
      <c r="AD172" s="515"/>
      <c r="AE172" s="515"/>
      <c r="AF172" s="515"/>
      <c r="AG172" s="515"/>
      <c r="AH172" s="515"/>
      <c r="AI172" s="515"/>
      <c r="AJ172" s="515"/>
      <c r="AK172" s="515"/>
      <c r="AL172" s="515"/>
      <c r="AM172" s="515"/>
      <c r="AN172" s="515"/>
      <c r="AO172" s="515"/>
      <c r="AP172" s="515"/>
      <c r="AQ172" s="515"/>
      <c r="AR172" s="515"/>
      <c r="AS172" s="515"/>
      <c r="AT172" s="515"/>
      <c r="AU172" s="515"/>
      <c r="AV172" s="515"/>
      <c r="AW172" s="515"/>
      <c r="AX172" s="515"/>
      <c r="AY172" s="515"/>
      <c r="AZ172" s="515"/>
      <c r="BA172" s="515"/>
      <c r="BB172" s="515"/>
      <c r="BC172" s="515"/>
      <c r="BD172" s="515"/>
      <c r="BE172" s="515"/>
      <c r="BF172" s="515"/>
      <c r="BG172" s="515"/>
      <c r="BH172" s="515"/>
      <c r="BI172" s="515"/>
      <c r="BJ172" s="515"/>
      <c r="BK172" s="515"/>
      <c r="BL172" s="515"/>
      <c r="BM172" s="515"/>
      <c r="BN172" s="515"/>
      <c r="BO172" s="515"/>
      <c r="BP172" s="515"/>
      <c r="BQ172" s="515"/>
      <c r="BR172" s="515"/>
      <c r="BS172" s="515"/>
      <c r="BT172" s="515"/>
      <c r="BU172" s="515"/>
      <c r="BV172" s="515"/>
      <c r="BW172" s="515"/>
      <c r="BX172" s="515"/>
      <c r="BY172" s="515"/>
      <c r="BZ172" s="515"/>
      <c r="CA172" s="515"/>
      <c r="CB172" s="515"/>
      <c r="CC172" s="515"/>
      <c r="CD172" s="515"/>
      <c r="CE172" s="515"/>
      <c r="CF172" s="515"/>
      <c r="CG172" s="515"/>
      <c r="CH172" s="515"/>
      <c r="CI172" s="515"/>
      <c r="CJ172" s="515"/>
      <c r="CK172" s="515"/>
      <c r="CL172" s="515"/>
      <c r="CM172" s="515"/>
      <c r="CN172" s="515"/>
      <c r="CO172" s="515"/>
      <c r="CP172" s="515"/>
      <c r="CQ172" s="515"/>
      <c r="CR172" s="515"/>
      <c r="CS172" s="515"/>
      <c r="CT172" s="515"/>
      <c r="CU172" s="515"/>
      <c r="CV172" s="515"/>
      <c r="CW172" s="515"/>
      <c r="CX172" s="515"/>
      <c r="CY172" s="515"/>
      <c r="CZ172" s="515"/>
      <c r="DA172" s="515"/>
      <c r="DB172" s="515"/>
      <c r="DC172" s="515"/>
      <c r="DD172" s="515"/>
      <c r="DE172" s="515"/>
      <c r="DF172" s="515"/>
      <c r="DG172" s="515"/>
      <c r="DH172" s="515"/>
      <c r="DI172" s="515"/>
      <c r="DJ172" s="515"/>
      <c r="DK172" s="515"/>
      <c r="DL172" s="515"/>
      <c r="DM172" s="515"/>
      <c r="DN172" s="515"/>
      <c r="DO172" s="515"/>
      <c r="DP172" s="515"/>
      <c r="DQ172" s="515"/>
      <c r="DR172" s="515"/>
      <c r="DS172" s="515"/>
      <c r="DT172" s="515"/>
      <c r="DU172" s="515"/>
      <c r="DV172" s="515"/>
      <c r="DW172" s="515"/>
      <c r="DX172" s="515"/>
      <c r="DY172" s="515"/>
      <c r="DZ172" s="515"/>
      <c r="EA172" s="515"/>
      <c r="EB172" s="515"/>
      <c r="EC172" s="515"/>
      <c r="ED172" s="515"/>
      <c r="EE172" s="515"/>
      <c r="EF172" s="515"/>
      <c r="EG172" s="515"/>
      <c r="EH172" s="515"/>
      <c r="EI172" s="515"/>
      <c r="EJ172" s="515"/>
      <c r="EK172" s="515"/>
      <c r="EL172" s="515"/>
      <c r="EM172" s="515"/>
      <c r="EN172" s="515"/>
      <c r="EO172" s="515"/>
      <c r="EP172" s="515"/>
      <c r="EQ172" s="515"/>
      <c r="ER172" s="515"/>
      <c r="ES172" s="515"/>
      <c r="ET172" s="515"/>
      <c r="EU172" s="515"/>
      <c r="EV172" s="515"/>
      <c r="EW172" s="515"/>
      <c r="EX172" s="515"/>
      <c r="EY172" s="515"/>
      <c r="EZ172" s="515"/>
      <c r="FA172" s="515"/>
      <c r="FB172" s="515"/>
      <c r="FC172" s="515"/>
      <c r="FD172" s="515"/>
      <c r="FE172" s="515"/>
      <c r="FF172" s="515"/>
      <c r="FG172" s="515"/>
      <c r="FH172" s="515"/>
      <c r="FI172" s="515"/>
      <c r="FJ172" s="515"/>
      <c r="FK172" s="515"/>
      <c r="FL172" s="515"/>
      <c r="FM172" s="515"/>
      <c r="FN172" s="515"/>
      <c r="FO172" s="515"/>
      <c r="FP172" s="515"/>
      <c r="FQ172" s="515"/>
      <c r="FR172" s="515"/>
      <c r="FS172" s="515"/>
      <c r="FT172" s="515"/>
      <c r="FU172" s="515"/>
      <c r="FV172" s="515"/>
      <c r="FW172" s="515"/>
      <c r="FX172" s="515"/>
      <c r="FY172" s="515"/>
      <c r="FZ172" s="515"/>
      <c r="GA172" s="515"/>
      <c r="GB172" s="515"/>
      <c r="GC172" s="515"/>
    </row>
    <row r="173" spans="1:185" s="549" customFormat="1" ht="10.9" customHeight="1">
      <c r="A173" s="515"/>
      <c r="B173" s="515"/>
      <c r="C173" s="515"/>
      <c r="D173" s="515"/>
      <c r="E173" s="700"/>
      <c r="F173" s="701"/>
      <c r="G173" s="515"/>
      <c r="H173" s="515"/>
      <c r="I173" s="514"/>
      <c r="J173" s="515"/>
      <c r="K173" s="515"/>
      <c r="L173" s="515"/>
      <c r="M173" s="515"/>
      <c r="N173" s="515"/>
      <c r="O173" s="515"/>
      <c r="P173" s="515"/>
      <c r="Q173" s="515"/>
      <c r="R173" s="515"/>
      <c r="S173" s="515"/>
      <c r="T173" s="515"/>
      <c r="U173" s="515"/>
      <c r="V173" s="515"/>
      <c r="W173" s="515"/>
      <c r="X173" s="515"/>
      <c r="Y173" s="515"/>
      <c r="Z173" s="515"/>
      <c r="AA173" s="515"/>
      <c r="AB173" s="515"/>
      <c r="AC173" s="515"/>
      <c r="AD173" s="515"/>
      <c r="AE173" s="515"/>
      <c r="AF173" s="515"/>
      <c r="AG173" s="515"/>
      <c r="AH173" s="515"/>
      <c r="AI173" s="515"/>
      <c r="AJ173" s="515"/>
      <c r="AK173" s="515"/>
      <c r="AL173" s="515"/>
      <c r="AM173" s="515"/>
      <c r="AN173" s="515"/>
      <c r="AO173" s="515"/>
      <c r="AP173" s="515"/>
      <c r="AQ173" s="515"/>
      <c r="AR173" s="515"/>
      <c r="AS173" s="515"/>
      <c r="AT173" s="515"/>
      <c r="AU173" s="515"/>
      <c r="AV173" s="515"/>
      <c r="AW173" s="515"/>
      <c r="AX173" s="515"/>
      <c r="AY173" s="515"/>
      <c r="AZ173" s="515"/>
      <c r="BA173" s="515"/>
      <c r="BB173" s="515"/>
      <c r="BC173" s="515"/>
      <c r="BD173" s="515"/>
      <c r="BE173" s="515"/>
      <c r="BF173" s="515"/>
      <c r="BG173" s="515"/>
      <c r="BH173" s="515"/>
      <c r="BI173" s="515"/>
      <c r="BJ173" s="515"/>
      <c r="BK173" s="515"/>
      <c r="BL173" s="515"/>
      <c r="BM173" s="515"/>
      <c r="BN173" s="515"/>
      <c r="BO173" s="515"/>
      <c r="BP173" s="515"/>
      <c r="BQ173" s="515"/>
      <c r="BR173" s="515"/>
      <c r="BS173" s="515"/>
      <c r="BT173" s="515"/>
      <c r="BU173" s="515"/>
      <c r="BV173" s="515"/>
      <c r="BW173" s="515"/>
      <c r="BX173" s="515"/>
      <c r="BY173" s="515"/>
      <c r="BZ173" s="515"/>
      <c r="CA173" s="515"/>
      <c r="CB173" s="515"/>
      <c r="CC173" s="515"/>
      <c r="CD173" s="515"/>
      <c r="CE173" s="515"/>
      <c r="CF173" s="515"/>
      <c r="CG173" s="515"/>
      <c r="CH173" s="515"/>
      <c r="CI173" s="515"/>
      <c r="CJ173" s="515"/>
      <c r="CK173" s="515"/>
      <c r="CL173" s="515"/>
      <c r="CM173" s="515"/>
      <c r="CN173" s="515"/>
      <c r="CO173" s="515"/>
      <c r="CP173" s="515"/>
      <c r="CQ173" s="515"/>
      <c r="CR173" s="515"/>
      <c r="CS173" s="515"/>
      <c r="CT173" s="515"/>
      <c r="CU173" s="515"/>
      <c r="CV173" s="515"/>
      <c r="CW173" s="515"/>
      <c r="CX173" s="515"/>
      <c r="CY173" s="515"/>
      <c r="CZ173" s="515"/>
      <c r="DA173" s="515"/>
      <c r="DB173" s="515"/>
      <c r="DC173" s="515"/>
      <c r="DD173" s="515"/>
      <c r="DE173" s="515"/>
      <c r="DF173" s="515"/>
      <c r="DG173" s="515"/>
      <c r="DH173" s="515"/>
      <c r="DI173" s="515"/>
      <c r="DJ173" s="515"/>
      <c r="DK173" s="515"/>
      <c r="DL173" s="515"/>
      <c r="DM173" s="515"/>
      <c r="DN173" s="515"/>
      <c r="DO173" s="515"/>
      <c r="DP173" s="515"/>
      <c r="DQ173" s="515"/>
      <c r="DR173" s="515"/>
      <c r="DS173" s="515"/>
      <c r="DT173" s="515"/>
      <c r="DU173" s="515"/>
      <c r="DV173" s="515"/>
      <c r="DW173" s="515"/>
      <c r="DX173" s="515"/>
      <c r="DY173" s="515"/>
      <c r="DZ173" s="515"/>
      <c r="EA173" s="515"/>
      <c r="EB173" s="515"/>
      <c r="EC173" s="515"/>
      <c r="ED173" s="515"/>
      <c r="EE173" s="515"/>
      <c r="EF173" s="515"/>
      <c r="EG173" s="515"/>
      <c r="EH173" s="515"/>
      <c r="EI173" s="515"/>
      <c r="EJ173" s="515"/>
      <c r="EK173" s="515"/>
      <c r="EL173" s="515"/>
      <c r="EM173" s="515"/>
      <c r="EN173" s="515"/>
      <c r="EO173" s="515"/>
      <c r="EP173" s="515"/>
      <c r="EQ173" s="515"/>
      <c r="ER173" s="515"/>
      <c r="ES173" s="515"/>
      <c r="ET173" s="515"/>
      <c r="EU173" s="515"/>
      <c r="EV173" s="515"/>
      <c r="EW173" s="515"/>
      <c r="EX173" s="515"/>
      <c r="EY173" s="515"/>
      <c r="EZ173" s="515"/>
      <c r="FA173" s="515"/>
      <c r="FB173" s="515"/>
      <c r="FC173" s="515"/>
      <c r="FD173" s="515"/>
      <c r="FE173" s="515"/>
      <c r="FF173" s="515"/>
      <c r="FG173" s="515"/>
      <c r="FH173" s="515"/>
      <c r="FI173" s="515"/>
      <c r="FJ173" s="515"/>
      <c r="FK173" s="515"/>
      <c r="FL173" s="515"/>
      <c r="FM173" s="515"/>
      <c r="FN173" s="515"/>
      <c r="FO173" s="515"/>
      <c r="FP173" s="515"/>
      <c r="FQ173" s="515"/>
      <c r="FR173" s="515"/>
      <c r="FS173" s="515"/>
      <c r="FT173" s="515"/>
      <c r="FU173" s="515"/>
      <c r="FV173" s="515"/>
      <c r="FW173" s="515"/>
      <c r="FX173" s="515"/>
      <c r="FY173" s="515"/>
      <c r="FZ173" s="515"/>
      <c r="GA173" s="515"/>
      <c r="GB173" s="515"/>
      <c r="GC173" s="515"/>
    </row>
    <row r="174" spans="1:185" s="549" customFormat="1" ht="10.9" customHeight="1">
      <c r="A174" s="515"/>
      <c r="B174" s="515"/>
      <c r="C174" s="515"/>
      <c r="D174" s="515"/>
      <c r="E174" s="700"/>
      <c r="F174" s="701"/>
      <c r="G174" s="515"/>
      <c r="H174" s="515"/>
      <c r="I174" s="514"/>
      <c r="J174" s="515"/>
      <c r="K174" s="515"/>
      <c r="L174" s="515"/>
      <c r="M174" s="515"/>
      <c r="N174" s="515"/>
      <c r="O174" s="515"/>
      <c r="P174" s="515"/>
      <c r="Q174" s="515"/>
      <c r="R174" s="515"/>
      <c r="S174" s="515"/>
      <c r="T174" s="515"/>
      <c r="U174" s="515"/>
      <c r="V174" s="515"/>
      <c r="W174" s="515"/>
      <c r="X174" s="515"/>
      <c r="Y174" s="515"/>
      <c r="Z174" s="515"/>
      <c r="AA174" s="515"/>
      <c r="AB174" s="515"/>
      <c r="AC174" s="515"/>
      <c r="AD174" s="515"/>
      <c r="AE174" s="515"/>
      <c r="AF174" s="515"/>
      <c r="AG174" s="515"/>
      <c r="AH174" s="515"/>
      <c r="AI174" s="515"/>
      <c r="AJ174" s="515"/>
      <c r="AK174" s="515"/>
      <c r="AL174" s="515"/>
      <c r="AM174" s="515"/>
      <c r="AN174" s="515"/>
      <c r="AO174" s="515"/>
      <c r="AP174" s="515"/>
      <c r="AQ174" s="515"/>
      <c r="AR174" s="515"/>
      <c r="AS174" s="515"/>
      <c r="AT174" s="515"/>
      <c r="AU174" s="515"/>
      <c r="AV174" s="515"/>
      <c r="AW174" s="515"/>
      <c r="AX174" s="515"/>
      <c r="AY174" s="515"/>
      <c r="AZ174" s="515"/>
      <c r="BA174" s="515"/>
      <c r="BB174" s="515"/>
      <c r="BC174" s="515"/>
      <c r="BD174" s="515"/>
      <c r="BE174" s="515"/>
      <c r="BF174" s="515"/>
      <c r="BG174" s="515"/>
      <c r="BH174" s="515"/>
      <c r="BI174" s="515"/>
      <c r="BJ174" s="515"/>
      <c r="BK174" s="515"/>
      <c r="BL174" s="515"/>
      <c r="BM174" s="515"/>
      <c r="BN174" s="515"/>
      <c r="BO174" s="515"/>
      <c r="BP174" s="515"/>
      <c r="BQ174" s="515"/>
      <c r="BR174" s="515"/>
      <c r="BS174" s="515"/>
      <c r="BT174" s="515"/>
      <c r="BU174" s="515"/>
      <c r="BV174" s="515"/>
      <c r="BW174" s="515"/>
      <c r="BX174" s="515"/>
      <c r="BY174" s="515"/>
      <c r="BZ174" s="515"/>
      <c r="CA174" s="515"/>
      <c r="CB174" s="515"/>
      <c r="CC174" s="515"/>
      <c r="CD174" s="515"/>
      <c r="CE174" s="515"/>
      <c r="CF174" s="515"/>
      <c r="CG174" s="515"/>
      <c r="CH174" s="515"/>
      <c r="CI174" s="515"/>
      <c r="CJ174" s="515"/>
      <c r="CK174" s="515"/>
      <c r="CL174" s="515"/>
      <c r="CM174" s="515"/>
      <c r="CN174" s="515"/>
      <c r="CO174" s="515"/>
      <c r="CP174" s="515"/>
      <c r="CQ174" s="515"/>
      <c r="CR174" s="515"/>
      <c r="CS174" s="515"/>
      <c r="CT174" s="515"/>
      <c r="CU174" s="515"/>
      <c r="CV174" s="515"/>
      <c r="CW174" s="515"/>
      <c r="CX174" s="515"/>
      <c r="CY174" s="515"/>
      <c r="CZ174" s="515"/>
      <c r="DA174" s="515"/>
      <c r="DB174" s="515"/>
      <c r="DC174" s="515"/>
      <c r="DD174" s="515"/>
      <c r="DE174" s="515"/>
      <c r="DF174" s="515"/>
      <c r="DG174" s="515"/>
      <c r="DH174" s="515"/>
      <c r="DI174" s="515"/>
      <c r="DJ174" s="515"/>
      <c r="DK174" s="515"/>
      <c r="DL174" s="515"/>
      <c r="DM174" s="515"/>
      <c r="DN174" s="515"/>
      <c r="DO174" s="515"/>
      <c r="DP174" s="515"/>
      <c r="DQ174" s="515"/>
      <c r="DR174" s="515"/>
      <c r="DS174" s="515"/>
      <c r="DT174" s="515"/>
      <c r="DU174" s="515"/>
      <c r="DV174" s="515"/>
      <c r="DW174" s="515"/>
      <c r="DX174" s="515"/>
      <c r="DY174" s="515"/>
      <c r="DZ174" s="515"/>
      <c r="EA174" s="515"/>
      <c r="EB174" s="515"/>
      <c r="EC174" s="515"/>
      <c r="ED174" s="515"/>
      <c r="EE174" s="515"/>
      <c r="EF174" s="515"/>
      <c r="EG174" s="515"/>
      <c r="EH174" s="515"/>
      <c r="EI174" s="515"/>
      <c r="EJ174" s="515"/>
      <c r="EK174" s="515"/>
      <c r="EL174" s="515"/>
      <c r="EM174" s="515"/>
      <c r="EN174" s="515"/>
      <c r="EO174" s="515"/>
      <c r="EP174" s="515"/>
      <c r="EQ174" s="515"/>
      <c r="ER174" s="515"/>
      <c r="ES174" s="515"/>
      <c r="ET174" s="515"/>
      <c r="EU174" s="515"/>
      <c r="EV174" s="515"/>
      <c r="EW174" s="515"/>
      <c r="EX174" s="515"/>
      <c r="EY174" s="515"/>
      <c r="EZ174" s="515"/>
      <c r="FA174" s="515"/>
      <c r="FB174" s="515"/>
      <c r="FC174" s="515"/>
      <c r="FD174" s="515"/>
      <c r="FE174" s="515"/>
      <c r="FF174" s="515"/>
      <c r="FG174" s="515"/>
      <c r="FH174" s="515"/>
      <c r="FI174" s="515"/>
      <c r="FJ174" s="515"/>
      <c r="FK174" s="515"/>
      <c r="FL174" s="515"/>
      <c r="FM174" s="515"/>
      <c r="FN174" s="515"/>
      <c r="FO174" s="515"/>
      <c r="FP174" s="515"/>
      <c r="FQ174" s="515"/>
      <c r="FR174" s="515"/>
      <c r="FS174" s="515"/>
      <c r="FT174" s="515"/>
      <c r="FU174" s="515"/>
      <c r="FV174" s="515"/>
      <c r="FW174" s="515"/>
      <c r="FX174" s="515"/>
      <c r="FY174" s="515"/>
      <c r="FZ174" s="515"/>
      <c r="GA174" s="515"/>
      <c r="GB174" s="515"/>
      <c r="GC174" s="515"/>
    </row>
    <row r="175" spans="1:185" s="549" customFormat="1" ht="10.9" customHeight="1">
      <c r="A175" s="515"/>
      <c r="B175" s="515"/>
      <c r="C175" s="515"/>
      <c r="D175" s="515"/>
      <c r="E175" s="700"/>
      <c r="F175" s="701"/>
      <c r="G175" s="515"/>
      <c r="H175" s="515"/>
      <c r="I175" s="514"/>
      <c r="J175" s="515"/>
      <c r="K175" s="515"/>
      <c r="L175" s="515"/>
      <c r="M175" s="515"/>
      <c r="N175" s="515"/>
      <c r="O175" s="515"/>
      <c r="P175" s="515"/>
      <c r="Q175" s="515"/>
      <c r="R175" s="515"/>
      <c r="S175" s="515"/>
      <c r="T175" s="515"/>
      <c r="U175" s="515"/>
      <c r="V175" s="515"/>
      <c r="W175" s="515"/>
      <c r="X175" s="515"/>
      <c r="Y175" s="515"/>
      <c r="Z175" s="515"/>
      <c r="AA175" s="515"/>
      <c r="AB175" s="515"/>
      <c r="AC175" s="515"/>
      <c r="AD175" s="515"/>
      <c r="AE175" s="515"/>
      <c r="AF175" s="515"/>
      <c r="AG175" s="515"/>
      <c r="AH175" s="515"/>
      <c r="AI175" s="515"/>
      <c r="AJ175" s="515"/>
      <c r="AK175" s="515"/>
      <c r="AL175" s="515"/>
      <c r="AM175" s="515"/>
      <c r="AN175" s="515"/>
      <c r="AO175" s="515"/>
      <c r="AP175" s="515"/>
      <c r="AQ175" s="515"/>
      <c r="AR175" s="515"/>
      <c r="AS175" s="515"/>
      <c r="AT175" s="515"/>
      <c r="AU175" s="515"/>
      <c r="AV175" s="515"/>
      <c r="AW175" s="515"/>
      <c r="AX175" s="515"/>
      <c r="AY175" s="515"/>
      <c r="AZ175" s="515"/>
      <c r="BA175" s="515"/>
      <c r="BB175" s="515"/>
      <c r="BC175" s="515"/>
      <c r="BD175" s="515"/>
      <c r="BE175" s="515"/>
      <c r="BF175" s="515"/>
      <c r="BG175" s="515"/>
      <c r="BH175" s="515"/>
      <c r="BI175" s="515"/>
      <c r="BJ175" s="515"/>
      <c r="BK175" s="515"/>
      <c r="BL175" s="515"/>
      <c r="BM175" s="515"/>
      <c r="BN175" s="515"/>
      <c r="BO175" s="515"/>
      <c r="BP175" s="515"/>
      <c r="BQ175" s="515"/>
      <c r="BR175" s="515"/>
      <c r="BS175" s="515"/>
      <c r="BT175" s="515"/>
      <c r="BU175" s="515"/>
      <c r="BV175" s="515"/>
      <c r="BW175" s="515"/>
      <c r="BX175" s="515"/>
      <c r="BY175" s="515"/>
      <c r="BZ175" s="515"/>
      <c r="CA175" s="515"/>
      <c r="CB175" s="515"/>
      <c r="CC175" s="515"/>
      <c r="CD175" s="515"/>
      <c r="CE175" s="515"/>
      <c r="CF175" s="515"/>
      <c r="CG175" s="515"/>
      <c r="CH175" s="515"/>
      <c r="CI175" s="515"/>
      <c r="CJ175" s="515"/>
      <c r="CK175" s="515"/>
      <c r="CL175" s="515"/>
      <c r="CM175" s="515"/>
      <c r="CN175" s="515"/>
      <c r="CO175" s="515"/>
      <c r="CP175" s="515"/>
      <c r="CQ175" s="515"/>
      <c r="CR175" s="515"/>
      <c r="CS175" s="515"/>
      <c r="CT175" s="515"/>
      <c r="CU175" s="515"/>
      <c r="CV175" s="515"/>
      <c r="CW175" s="515"/>
      <c r="CX175" s="515"/>
      <c r="CY175" s="515"/>
      <c r="CZ175" s="515"/>
      <c r="DA175" s="515"/>
      <c r="DB175" s="515"/>
      <c r="DC175" s="515"/>
      <c r="DD175" s="515"/>
      <c r="DE175" s="515"/>
      <c r="DF175" s="515"/>
      <c r="DG175" s="515"/>
      <c r="DH175" s="515"/>
      <c r="DI175" s="515"/>
      <c r="DJ175" s="515"/>
      <c r="DK175" s="515"/>
      <c r="DL175" s="515"/>
      <c r="DM175" s="515"/>
      <c r="DN175" s="515"/>
      <c r="DO175" s="515"/>
      <c r="DP175" s="515"/>
      <c r="DQ175" s="515"/>
      <c r="DR175" s="515"/>
      <c r="DS175" s="515"/>
      <c r="DT175" s="515"/>
      <c r="DU175" s="515"/>
      <c r="DV175" s="515"/>
      <c r="DW175" s="515"/>
      <c r="DX175" s="515"/>
      <c r="DY175" s="515"/>
      <c r="DZ175" s="515"/>
      <c r="EA175" s="515"/>
      <c r="EB175" s="515"/>
      <c r="EC175" s="515"/>
      <c r="ED175" s="515"/>
      <c r="EE175" s="515"/>
      <c r="EF175" s="515"/>
      <c r="EG175" s="515"/>
      <c r="EH175" s="515"/>
      <c r="EI175" s="515"/>
      <c r="EJ175" s="515"/>
      <c r="EK175" s="515"/>
      <c r="EL175" s="515"/>
      <c r="EM175" s="515"/>
      <c r="EN175" s="515"/>
      <c r="EO175" s="515"/>
      <c r="EP175" s="515"/>
      <c r="EQ175" s="515"/>
      <c r="ER175" s="515"/>
      <c r="ES175" s="515"/>
      <c r="ET175" s="515"/>
      <c r="EU175" s="515"/>
      <c r="EV175" s="515"/>
      <c r="EW175" s="515"/>
      <c r="EX175" s="515"/>
      <c r="EY175" s="515"/>
      <c r="EZ175" s="515"/>
      <c r="FA175" s="515"/>
      <c r="FB175" s="515"/>
      <c r="FC175" s="515"/>
      <c r="FD175" s="515"/>
      <c r="FE175" s="515"/>
      <c r="FF175" s="515"/>
      <c r="FG175" s="515"/>
      <c r="FH175" s="515"/>
      <c r="FI175" s="515"/>
      <c r="FJ175" s="515"/>
      <c r="FK175" s="515"/>
      <c r="FL175" s="515"/>
      <c r="FM175" s="515"/>
      <c r="FN175" s="515"/>
      <c r="FO175" s="515"/>
      <c r="FP175" s="515"/>
      <c r="FQ175" s="515"/>
      <c r="FR175" s="515"/>
      <c r="FS175" s="515"/>
      <c r="FT175" s="515"/>
      <c r="FU175" s="515"/>
      <c r="FV175" s="515"/>
      <c r="FW175" s="515"/>
      <c r="FX175" s="515"/>
      <c r="FY175" s="515"/>
      <c r="FZ175" s="515"/>
      <c r="GA175" s="515"/>
      <c r="GB175" s="515"/>
      <c r="GC175" s="515"/>
    </row>
    <row r="176" spans="1:185" s="549" customFormat="1" ht="10.9" customHeight="1">
      <c r="A176" s="515"/>
      <c r="B176" s="515"/>
      <c r="C176" s="515"/>
      <c r="D176" s="515"/>
      <c r="E176" s="700"/>
      <c r="F176" s="701"/>
      <c r="G176" s="515"/>
      <c r="H176" s="515"/>
      <c r="I176" s="514"/>
      <c r="J176" s="515"/>
      <c r="K176" s="515"/>
      <c r="L176" s="515"/>
      <c r="M176" s="515"/>
      <c r="N176" s="515"/>
      <c r="O176" s="515"/>
      <c r="P176" s="515"/>
      <c r="Q176" s="515"/>
      <c r="R176" s="515"/>
      <c r="S176" s="515"/>
      <c r="T176" s="515"/>
      <c r="U176" s="515"/>
      <c r="V176" s="515"/>
      <c r="W176" s="515"/>
      <c r="X176" s="515"/>
      <c r="Y176" s="515"/>
      <c r="Z176" s="515"/>
      <c r="AA176" s="515"/>
      <c r="AB176" s="515"/>
      <c r="AC176" s="515"/>
      <c r="AD176" s="515"/>
      <c r="AE176" s="515"/>
      <c r="AF176" s="515"/>
      <c r="AG176" s="515"/>
      <c r="AH176" s="515"/>
      <c r="AI176" s="515"/>
      <c r="AJ176" s="515"/>
      <c r="AK176" s="515"/>
      <c r="AL176" s="515"/>
      <c r="AM176" s="515"/>
      <c r="AN176" s="515"/>
      <c r="AO176" s="515"/>
      <c r="AP176" s="515"/>
      <c r="AQ176" s="515"/>
      <c r="AR176" s="515"/>
      <c r="AS176" s="515"/>
      <c r="AT176" s="515"/>
      <c r="AU176" s="515"/>
      <c r="AV176" s="515"/>
      <c r="AW176" s="515"/>
      <c r="AX176" s="515"/>
      <c r="AY176" s="515"/>
      <c r="AZ176" s="515"/>
      <c r="BA176" s="515"/>
      <c r="BB176" s="515"/>
      <c r="BC176" s="515"/>
      <c r="BD176" s="515"/>
      <c r="BE176" s="515"/>
      <c r="BF176" s="515"/>
      <c r="BG176" s="515"/>
      <c r="BH176" s="515"/>
      <c r="BI176" s="515"/>
      <c r="BJ176" s="515"/>
      <c r="BK176" s="515"/>
      <c r="BL176" s="515"/>
      <c r="BM176" s="515"/>
      <c r="BN176" s="515"/>
      <c r="BO176" s="515"/>
      <c r="BP176" s="515"/>
      <c r="BQ176" s="515"/>
      <c r="BR176" s="515"/>
      <c r="BS176" s="515"/>
      <c r="BT176" s="515"/>
      <c r="BU176" s="515"/>
      <c r="BV176" s="515"/>
      <c r="BW176" s="515"/>
      <c r="BX176" s="515"/>
      <c r="BY176" s="515"/>
      <c r="BZ176" s="515"/>
      <c r="CA176" s="515"/>
      <c r="CB176" s="515"/>
      <c r="CC176" s="515"/>
      <c r="CD176" s="515"/>
      <c r="CE176" s="515"/>
      <c r="CF176" s="515"/>
      <c r="CG176" s="515"/>
      <c r="CH176" s="515"/>
      <c r="CI176" s="515"/>
      <c r="CJ176" s="515"/>
      <c r="CK176" s="515"/>
      <c r="CL176" s="515"/>
      <c r="CM176" s="515"/>
      <c r="CN176" s="515"/>
      <c r="CO176" s="515"/>
      <c r="CP176" s="515"/>
      <c r="CQ176" s="515"/>
      <c r="CR176" s="515"/>
      <c r="CS176" s="515"/>
      <c r="CT176" s="515"/>
      <c r="CU176" s="515"/>
      <c r="CV176" s="515"/>
      <c r="CW176" s="515"/>
      <c r="CX176" s="515"/>
      <c r="CY176" s="515"/>
      <c r="CZ176" s="515"/>
      <c r="DA176" s="515"/>
      <c r="DB176" s="515"/>
      <c r="DC176" s="515"/>
      <c r="DD176" s="515"/>
      <c r="DE176" s="515"/>
      <c r="DF176" s="515"/>
      <c r="DG176" s="515"/>
      <c r="DH176" s="515"/>
      <c r="DI176" s="515"/>
      <c r="DJ176" s="515"/>
      <c r="DK176" s="515"/>
      <c r="DL176" s="515"/>
      <c r="DM176" s="515"/>
      <c r="DN176" s="515"/>
      <c r="DO176" s="515"/>
      <c r="DP176" s="515"/>
      <c r="DQ176" s="515"/>
      <c r="DR176" s="515"/>
      <c r="DS176" s="515"/>
      <c r="DT176" s="515"/>
      <c r="DU176" s="515"/>
      <c r="DV176" s="515"/>
      <c r="DW176" s="515"/>
      <c r="DX176" s="515"/>
      <c r="DY176" s="515"/>
      <c r="DZ176" s="515"/>
      <c r="EA176" s="515"/>
      <c r="EB176" s="515"/>
      <c r="EC176" s="515"/>
      <c r="ED176" s="515"/>
      <c r="EE176" s="515"/>
      <c r="EF176" s="515"/>
      <c r="EG176" s="515"/>
      <c r="EH176" s="515"/>
      <c r="EI176" s="515"/>
      <c r="EJ176" s="515"/>
      <c r="EK176" s="515"/>
      <c r="EL176" s="515"/>
      <c r="EM176" s="515"/>
      <c r="EN176" s="515"/>
      <c r="EO176" s="515"/>
      <c r="EP176" s="515"/>
      <c r="EQ176" s="515"/>
      <c r="ER176" s="515"/>
      <c r="ES176" s="515"/>
      <c r="ET176" s="515"/>
      <c r="EU176" s="515"/>
      <c r="EV176" s="515"/>
      <c r="EW176" s="515"/>
      <c r="EX176" s="515"/>
      <c r="EY176" s="515"/>
      <c r="EZ176" s="515"/>
      <c r="FA176" s="515"/>
      <c r="FB176" s="515"/>
      <c r="FC176" s="515"/>
      <c r="FD176" s="515"/>
      <c r="FE176" s="515"/>
      <c r="FF176" s="515"/>
      <c r="FG176" s="515"/>
      <c r="FH176" s="515"/>
      <c r="FI176" s="515"/>
      <c r="FJ176" s="515"/>
      <c r="FK176" s="515"/>
      <c r="FL176" s="515"/>
      <c r="FM176" s="515"/>
      <c r="FN176" s="515"/>
      <c r="FO176" s="515"/>
      <c r="FP176" s="515"/>
      <c r="FQ176" s="515"/>
      <c r="FR176" s="515"/>
      <c r="FS176" s="515"/>
      <c r="FT176" s="515"/>
      <c r="FU176" s="515"/>
      <c r="FV176" s="515"/>
      <c r="FW176" s="515"/>
      <c r="FX176" s="515"/>
      <c r="FY176" s="515"/>
      <c r="FZ176" s="515"/>
      <c r="GA176" s="515"/>
      <c r="GB176" s="515"/>
      <c r="GC176" s="515"/>
    </row>
    <row r="177" spans="1:185" s="549" customFormat="1" ht="10.9" customHeight="1">
      <c r="A177" s="515"/>
      <c r="B177" s="515"/>
      <c r="C177" s="515"/>
      <c r="D177" s="515"/>
      <c r="E177" s="700"/>
      <c r="F177" s="701"/>
      <c r="G177" s="515"/>
      <c r="H177" s="515"/>
      <c r="I177" s="514"/>
      <c r="J177" s="515"/>
      <c r="K177" s="515"/>
      <c r="L177" s="515"/>
      <c r="M177" s="515"/>
      <c r="N177" s="515"/>
      <c r="O177" s="515"/>
      <c r="P177" s="515"/>
      <c r="Q177" s="515"/>
      <c r="R177" s="515"/>
      <c r="S177" s="515"/>
      <c r="T177" s="515"/>
      <c r="U177" s="515"/>
      <c r="V177" s="515"/>
      <c r="W177" s="515"/>
      <c r="X177" s="515"/>
      <c r="Y177" s="515"/>
      <c r="Z177" s="515"/>
      <c r="AA177" s="515"/>
      <c r="AB177" s="515"/>
      <c r="AC177" s="515"/>
      <c r="AD177" s="515"/>
      <c r="AE177" s="515"/>
      <c r="AF177" s="515"/>
      <c r="AG177" s="515"/>
      <c r="AH177" s="515"/>
      <c r="AI177" s="515"/>
      <c r="AJ177" s="515"/>
      <c r="AK177" s="515"/>
      <c r="AL177" s="515"/>
      <c r="AM177" s="515"/>
      <c r="AN177" s="515"/>
      <c r="AO177" s="515"/>
      <c r="AP177" s="515"/>
      <c r="AQ177" s="515"/>
      <c r="AR177" s="515"/>
      <c r="AS177" s="515"/>
      <c r="AT177" s="515"/>
      <c r="AU177" s="515"/>
      <c r="AV177" s="515"/>
      <c r="AW177" s="515"/>
      <c r="AX177" s="515"/>
      <c r="AY177" s="515"/>
      <c r="AZ177" s="515"/>
      <c r="BA177" s="515"/>
      <c r="BB177" s="515"/>
      <c r="BC177" s="515"/>
      <c r="BD177" s="515"/>
      <c r="BE177" s="515"/>
      <c r="BF177" s="515"/>
      <c r="BG177" s="515"/>
      <c r="BH177" s="515"/>
      <c r="BI177" s="515"/>
      <c r="BJ177" s="515"/>
      <c r="BK177" s="515"/>
      <c r="BL177" s="515"/>
      <c r="BM177" s="515"/>
      <c r="BN177" s="515"/>
      <c r="BO177" s="515"/>
      <c r="BP177" s="515"/>
      <c r="BQ177" s="515"/>
      <c r="BR177" s="515"/>
      <c r="BS177" s="515"/>
      <c r="BT177" s="515"/>
      <c r="BU177" s="515"/>
      <c r="BV177" s="515"/>
      <c r="BW177" s="515"/>
      <c r="BX177" s="515"/>
      <c r="BY177" s="515"/>
      <c r="BZ177" s="515"/>
      <c r="CA177" s="515"/>
      <c r="CB177" s="515"/>
      <c r="CC177" s="515"/>
      <c r="CD177" s="515"/>
      <c r="CE177" s="515"/>
      <c r="CF177" s="515"/>
      <c r="CG177" s="515"/>
      <c r="CH177" s="515"/>
      <c r="CI177" s="515"/>
      <c r="CJ177" s="515"/>
      <c r="CK177" s="515"/>
      <c r="CL177" s="515"/>
      <c r="CM177" s="515"/>
      <c r="CN177" s="515"/>
      <c r="CO177" s="515"/>
      <c r="CP177" s="515"/>
      <c r="CQ177" s="515"/>
      <c r="CR177" s="515"/>
      <c r="CS177" s="515"/>
      <c r="CT177" s="515"/>
      <c r="CU177" s="515"/>
      <c r="CV177" s="515"/>
      <c r="CW177" s="515"/>
      <c r="CX177" s="515"/>
      <c r="CY177" s="515"/>
      <c r="CZ177" s="515"/>
      <c r="DA177" s="515"/>
      <c r="DB177" s="515"/>
      <c r="DC177" s="515"/>
      <c r="DD177" s="515"/>
      <c r="DE177" s="515"/>
      <c r="DF177" s="515"/>
      <c r="DG177" s="515"/>
      <c r="DH177" s="515"/>
      <c r="DI177" s="515"/>
      <c r="DJ177" s="515"/>
      <c r="DK177" s="515"/>
      <c r="DL177" s="515"/>
      <c r="DM177" s="515"/>
      <c r="DN177" s="515"/>
      <c r="DO177" s="515"/>
      <c r="DP177" s="515"/>
      <c r="DQ177" s="515"/>
      <c r="DR177" s="515"/>
      <c r="DS177" s="515"/>
      <c r="DT177" s="515"/>
      <c r="DU177" s="515"/>
      <c r="DV177" s="515"/>
      <c r="DW177" s="515"/>
      <c r="DX177" s="515"/>
      <c r="DY177" s="515"/>
      <c r="DZ177" s="515"/>
      <c r="EA177" s="515"/>
      <c r="EB177" s="515"/>
      <c r="EC177" s="515"/>
      <c r="ED177" s="515"/>
      <c r="EE177" s="515"/>
      <c r="EF177" s="515"/>
      <c r="EG177" s="515"/>
      <c r="EH177" s="515"/>
      <c r="EI177" s="515"/>
      <c r="EJ177" s="515"/>
      <c r="EK177" s="515"/>
      <c r="EL177" s="515"/>
      <c r="EM177" s="515"/>
      <c r="EN177" s="515"/>
      <c r="EO177" s="515"/>
      <c r="EP177" s="515"/>
      <c r="EQ177" s="515"/>
      <c r="ER177" s="515"/>
      <c r="ES177" s="515"/>
      <c r="ET177" s="515"/>
      <c r="EU177" s="515"/>
      <c r="EV177" s="515"/>
      <c r="EW177" s="515"/>
      <c r="EX177" s="515"/>
      <c r="EY177" s="515"/>
      <c r="EZ177" s="515"/>
      <c r="FA177" s="515"/>
      <c r="FB177" s="515"/>
      <c r="FC177" s="515"/>
      <c r="FD177" s="515"/>
      <c r="FE177" s="515"/>
      <c r="FF177" s="515"/>
      <c r="FG177" s="515"/>
      <c r="FH177" s="515"/>
      <c r="FI177" s="515"/>
      <c r="FJ177" s="515"/>
      <c r="FK177" s="515"/>
      <c r="FL177" s="515"/>
      <c r="FM177" s="515"/>
      <c r="FN177" s="515"/>
      <c r="FO177" s="515"/>
      <c r="FP177" s="515"/>
      <c r="FQ177" s="515"/>
      <c r="FR177" s="515"/>
      <c r="FS177" s="515"/>
      <c r="FT177" s="515"/>
      <c r="FU177" s="515"/>
      <c r="FV177" s="515"/>
      <c r="FW177" s="515"/>
      <c r="FX177" s="515"/>
      <c r="FY177" s="515"/>
      <c r="FZ177" s="515"/>
      <c r="GA177" s="515"/>
      <c r="GB177" s="515"/>
      <c r="GC177" s="515"/>
    </row>
    <row r="178" spans="1:185" s="549" customFormat="1" ht="10.9" customHeight="1">
      <c r="A178" s="515"/>
      <c r="B178" s="515"/>
      <c r="C178" s="515"/>
      <c r="D178" s="515"/>
      <c r="E178" s="700"/>
      <c r="F178" s="701"/>
      <c r="G178" s="515"/>
      <c r="H178" s="515"/>
      <c r="I178" s="514"/>
      <c r="J178" s="515"/>
      <c r="K178" s="515"/>
      <c r="L178" s="515"/>
      <c r="M178" s="515"/>
      <c r="N178" s="515"/>
      <c r="O178" s="515"/>
      <c r="P178" s="515"/>
      <c r="Q178" s="515"/>
      <c r="R178" s="515"/>
      <c r="S178" s="515"/>
      <c r="T178" s="515"/>
      <c r="U178" s="515"/>
      <c r="V178" s="515"/>
      <c r="W178" s="515"/>
      <c r="X178" s="515"/>
      <c r="Y178" s="515"/>
      <c r="Z178" s="515"/>
      <c r="AA178" s="515"/>
      <c r="AB178" s="515"/>
      <c r="AC178" s="515"/>
      <c r="AD178" s="515"/>
      <c r="AE178" s="515"/>
      <c r="AF178" s="515"/>
      <c r="AG178" s="515"/>
      <c r="AH178" s="515"/>
      <c r="AI178" s="515"/>
      <c r="AJ178" s="515"/>
      <c r="AK178" s="515"/>
      <c r="AL178" s="515"/>
      <c r="AM178" s="515"/>
      <c r="AN178" s="515"/>
      <c r="AO178" s="515"/>
      <c r="AP178" s="515"/>
      <c r="AQ178" s="515"/>
      <c r="AR178" s="515"/>
      <c r="AS178" s="515"/>
      <c r="AT178" s="515"/>
      <c r="AU178" s="515"/>
      <c r="AV178" s="515"/>
      <c r="AW178" s="515"/>
      <c r="AX178" s="515"/>
      <c r="AY178" s="515"/>
      <c r="AZ178" s="515"/>
      <c r="BA178" s="515"/>
      <c r="BB178" s="515"/>
      <c r="BC178" s="515"/>
      <c r="BD178" s="515"/>
      <c r="BE178" s="515"/>
      <c r="BF178" s="515"/>
      <c r="BG178" s="515"/>
      <c r="BH178" s="515"/>
      <c r="BI178" s="515"/>
      <c r="BJ178" s="515"/>
      <c r="BK178" s="515"/>
      <c r="BL178" s="515"/>
      <c r="BM178" s="515"/>
      <c r="BN178" s="515"/>
      <c r="BO178" s="515"/>
      <c r="BP178" s="515"/>
      <c r="BQ178" s="515"/>
      <c r="BR178" s="515"/>
      <c r="BS178" s="515"/>
      <c r="BT178" s="515"/>
      <c r="BU178" s="515"/>
      <c r="BV178" s="515"/>
      <c r="BW178" s="515"/>
      <c r="BX178" s="515"/>
      <c r="BY178" s="515"/>
      <c r="BZ178" s="515"/>
      <c r="CA178" s="515"/>
      <c r="CB178" s="515"/>
      <c r="CC178" s="515"/>
      <c r="CD178" s="515"/>
      <c r="CE178" s="515"/>
      <c r="CF178" s="515"/>
      <c r="CG178" s="515"/>
      <c r="CH178" s="515"/>
      <c r="CI178" s="515"/>
      <c r="CJ178" s="515"/>
      <c r="CK178" s="515"/>
      <c r="CL178" s="515"/>
      <c r="CM178" s="515"/>
      <c r="CN178" s="515"/>
      <c r="CO178" s="515"/>
      <c r="CP178" s="515"/>
      <c r="CQ178" s="515"/>
      <c r="CR178" s="515"/>
      <c r="CS178" s="515"/>
      <c r="CT178" s="515"/>
      <c r="CU178" s="515"/>
      <c r="CV178" s="515"/>
      <c r="CW178" s="515"/>
      <c r="CX178" s="515"/>
      <c r="CY178" s="515"/>
      <c r="CZ178" s="515"/>
      <c r="DA178" s="515"/>
      <c r="DB178" s="515"/>
      <c r="DC178" s="515"/>
      <c r="DD178" s="515"/>
      <c r="DE178" s="515"/>
      <c r="DF178" s="515"/>
      <c r="DG178" s="515"/>
      <c r="DH178" s="515"/>
      <c r="DI178" s="515"/>
      <c r="DJ178" s="515"/>
      <c r="DK178" s="515"/>
      <c r="DL178" s="515"/>
      <c r="DM178" s="515"/>
      <c r="DN178" s="515"/>
      <c r="DO178" s="515"/>
      <c r="DP178" s="515"/>
      <c r="DQ178" s="515"/>
      <c r="DR178" s="515"/>
      <c r="DS178" s="515"/>
      <c r="DT178" s="515"/>
      <c r="DU178" s="515"/>
      <c r="DV178" s="515"/>
      <c r="DW178" s="515"/>
      <c r="DX178" s="515"/>
      <c r="DY178" s="515"/>
      <c r="DZ178" s="515"/>
      <c r="EA178" s="515"/>
      <c r="EB178" s="515"/>
      <c r="EC178" s="515"/>
      <c r="ED178" s="515"/>
      <c r="EE178" s="515"/>
      <c r="EF178" s="515"/>
      <c r="EG178" s="515"/>
      <c r="EH178" s="515"/>
      <c r="EI178" s="515"/>
      <c r="EJ178" s="515"/>
      <c r="EK178" s="515"/>
      <c r="EL178" s="515"/>
      <c r="EM178" s="515"/>
      <c r="EN178" s="515"/>
      <c r="EO178" s="515"/>
      <c r="EP178" s="515"/>
      <c r="EQ178" s="515"/>
      <c r="ER178" s="515"/>
      <c r="ES178" s="515"/>
      <c r="ET178" s="515"/>
      <c r="EU178" s="515"/>
      <c r="EV178" s="515"/>
      <c r="EW178" s="515"/>
      <c r="EX178" s="515"/>
      <c r="EY178" s="515"/>
      <c r="EZ178" s="515"/>
      <c r="FA178" s="515"/>
      <c r="FB178" s="515"/>
      <c r="FC178" s="515"/>
      <c r="FD178" s="515"/>
      <c r="FE178" s="515"/>
      <c r="FF178" s="515"/>
      <c r="FG178" s="515"/>
      <c r="FH178" s="515"/>
      <c r="FI178" s="515"/>
      <c r="FJ178" s="515"/>
      <c r="FK178" s="515"/>
      <c r="FL178" s="515"/>
      <c r="FM178" s="515"/>
      <c r="FN178" s="515"/>
      <c r="FO178" s="515"/>
      <c r="FP178" s="515"/>
      <c r="FQ178" s="515"/>
      <c r="FR178" s="515"/>
      <c r="FS178" s="515"/>
      <c r="FT178" s="515"/>
      <c r="FU178" s="515"/>
      <c r="FV178" s="515"/>
      <c r="FW178" s="515"/>
      <c r="FX178" s="515"/>
      <c r="FY178" s="515"/>
      <c r="FZ178" s="515"/>
      <c r="GA178" s="515"/>
      <c r="GB178" s="515"/>
      <c r="GC178" s="515"/>
    </row>
    <row r="179" spans="1:185" s="549" customFormat="1" ht="10.9" customHeight="1">
      <c r="A179" s="515"/>
      <c r="B179" s="515"/>
      <c r="C179" s="515"/>
      <c r="D179" s="515"/>
      <c r="E179" s="700"/>
      <c r="F179" s="701"/>
      <c r="G179" s="515"/>
      <c r="H179" s="515"/>
      <c r="I179" s="514"/>
      <c r="J179" s="515"/>
      <c r="K179" s="515"/>
      <c r="L179" s="515"/>
      <c r="M179" s="515"/>
      <c r="N179" s="515"/>
      <c r="O179" s="515"/>
      <c r="P179" s="515"/>
      <c r="Q179" s="515"/>
      <c r="R179" s="515"/>
      <c r="S179" s="515"/>
      <c r="T179" s="515"/>
      <c r="U179" s="515"/>
      <c r="V179" s="515"/>
      <c r="W179" s="515"/>
      <c r="X179" s="515"/>
      <c r="Y179" s="515"/>
      <c r="Z179" s="515"/>
      <c r="AA179" s="515"/>
      <c r="AB179" s="515"/>
      <c r="AC179" s="515"/>
      <c r="AD179" s="515"/>
      <c r="AE179" s="515"/>
      <c r="AF179" s="515"/>
      <c r="AG179" s="515"/>
      <c r="AH179" s="515"/>
      <c r="AI179" s="515"/>
      <c r="AJ179" s="515"/>
      <c r="AK179" s="515"/>
      <c r="AL179" s="515"/>
      <c r="AM179" s="515"/>
      <c r="AN179" s="515"/>
      <c r="AO179" s="515"/>
      <c r="AP179" s="515"/>
      <c r="AQ179" s="515"/>
      <c r="AR179" s="515"/>
      <c r="AS179" s="515"/>
      <c r="AT179" s="515"/>
      <c r="AU179" s="515"/>
      <c r="AV179" s="515"/>
      <c r="AW179" s="515"/>
      <c r="AX179" s="515"/>
      <c r="AY179" s="515"/>
      <c r="AZ179" s="515"/>
      <c r="BA179" s="515"/>
      <c r="BB179" s="515"/>
      <c r="BC179" s="515"/>
      <c r="BD179" s="515"/>
      <c r="BE179" s="515"/>
      <c r="BF179" s="515"/>
      <c r="BG179" s="515"/>
      <c r="BH179" s="515"/>
      <c r="BI179" s="515"/>
      <c r="BJ179" s="515"/>
      <c r="BK179" s="515"/>
      <c r="BL179" s="515"/>
      <c r="BM179" s="515"/>
      <c r="BN179" s="515"/>
      <c r="BO179" s="515"/>
      <c r="BP179" s="515"/>
      <c r="BQ179" s="515"/>
      <c r="BR179" s="515"/>
      <c r="BS179" s="515"/>
      <c r="BT179" s="515"/>
      <c r="BU179" s="515"/>
      <c r="BV179" s="515"/>
      <c r="BW179" s="515"/>
      <c r="BX179" s="515"/>
      <c r="BY179" s="515"/>
      <c r="BZ179" s="515"/>
      <c r="CA179" s="515"/>
      <c r="CB179" s="515"/>
      <c r="CC179" s="515"/>
      <c r="CD179" s="515"/>
      <c r="CE179" s="515"/>
      <c r="CF179" s="515"/>
      <c r="CG179" s="515"/>
      <c r="CH179" s="515"/>
      <c r="CI179" s="515"/>
      <c r="CJ179" s="515"/>
      <c r="CK179" s="515"/>
      <c r="CL179" s="515"/>
      <c r="CM179" s="515"/>
      <c r="CN179" s="515"/>
      <c r="CO179" s="515"/>
      <c r="CP179" s="515"/>
      <c r="CQ179" s="515"/>
      <c r="CR179" s="515"/>
      <c r="CS179" s="515"/>
      <c r="CT179" s="515"/>
      <c r="CU179" s="515"/>
      <c r="CV179" s="515"/>
      <c r="CW179" s="515"/>
      <c r="CX179" s="515"/>
      <c r="CY179" s="515"/>
      <c r="CZ179" s="515"/>
      <c r="DA179" s="515"/>
      <c r="DB179" s="515"/>
      <c r="DC179" s="515"/>
      <c r="DD179" s="515"/>
      <c r="DE179" s="515"/>
      <c r="DF179" s="515"/>
      <c r="DG179" s="515"/>
      <c r="DH179" s="515"/>
      <c r="DI179" s="515"/>
      <c r="DJ179" s="515"/>
      <c r="DK179" s="515"/>
      <c r="DL179" s="515"/>
      <c r="DM179" s="515"/>
      <c r="DN179" s="515"/>
      <c r="DO179" s="515"/>
      <c r="DP179" s="515"/>
      <c r="DQ179" s="515"/>
      <c r="DR179" s="515"/>
      <c r="DS179" s="515"/>
      <c r="DT179" s="515"/>
      <c r="DU179" s="515"/>
      <c r="DV179" s="515"/>
      <c r="DW179" s="515"/>
      <c r="DX179" s="515"/>
      <c r="DY179" s="515"/>
      <c r="DZ179" s="515"/>
      <c r="EA179" s="515"/>
      <c r="EB179" s="515"/>
      <c r="EC179" s="515"/>
      <c r="ED179" s="515"/>
      <c r="EE179" s="515"/>
      <c r="EF179" s="515"/>
      <c r="EG179" s="515"/>
      <c r="EH179" s="515"/>
      <c r="EI179" s="515"/>
      <c r="EJ179" s="515"/>
      <c r="EK179" s="515"/>
      <c r="EL179" s="515"/>
      <c r="EM179" s="515"/>
      <c r="EN179" s="515"/>
      <c r="EO179" s="515"/>
      <c r="EP179" s="515"/>
      <c r="EQ179" s="515"/>
      <c r="ER179" s="515"/>
      <c r="ES179" s="515"/>
      <c r="ET179" s="515"/>
      <c r="EU179" s="515"/>
      <c r="EV179" s="515"/>
      <c r="EW179" s="515"/>
      <c r="EX179" s="515"/>
      <c r="EY179" s="515"/>
      <c r="EZ179" s="515"/>
      <c r="FA179" s="515"/>
      <c r="FB179" s="515"/>
      <c r="FC179" s="515"/>
      <c r="FD179" s="515"/>
      <c r="FE179" s="515"/>
      <c r="FF179" s="515"/>
      <c r="FG179" s="515"/>
      <c r="FH179" s="515"/>
      <c r="FI179" s="515"/>
      <c r="FJ179" s="515"/>
      <c r="FK179" s="515"/>
      <c r="FL179" s="515"/>
      <c r="FM179" s="515"/>
      <c r="FN179" s="515"/>
      <c r="FO179" s="515"/>
      <c r="FP179" s="515"/>
      <c r="FQ179" s="515"/>
      <c r="FR179" s="515"/>
      <c r="FS179" s="515"/>
      <c r="FT179" s="515"/>
      <c r="FU179" s="515"/>
      <c r="FV179" s="515"/>
      <c r="FW179" s="515"/>
      <c r="FX179" s="515"/>
      <c r="FY179" s="515"/>
      <c r="FZ179" s="515"/>
      <c r="GA179" s="515"/>
      <c r="GB179" s="515"/>
      <c r="GC179" s="515"/>
    </row>
    <row r="180" spans="1:185" s="549" customFormat="1" ht="10.9" customHeight="1">
      <c r="A180" s="515"/>
      <c r="B180" s="515"/>
      <c r="C180" s="515"/>
      <c r="D180" s="515"/>
      <c r="E180" s="700"/>
      <c r="F180" s="701"/>
      <c r="G180" s="515"/>
      <c r="H180" s="515"/>
      <c r="I180" s="514"/>
      <c r="J180" s="515"/>
      <c r="K180" s="515"/>
      <c r="L180" s="515"/>
      <c r="M180" s="515"/>
      <c r="N180" s="515"/>
      <c r="O180" s="515"/>
      <c r="P180" s="515"/>
      <c r="Q180" s="515"/>
      <c r="R180" s="515"/>
      <c r="S180" s="515"/>
      <c r="T180" s="515"/>
      <c r="U180" s="515"/>
      <c r="V180" s="515"/>
      <c r="W180" s="515"/>
      <c r="X180" s="515"/>
      <c r="Y180" s="515"/>
      <c r="Z180" s="515"/>
      <c r="AA180" s="515"/>
      <c r="AB180" s="515"/>
      <c r="AC180" s="515"/>
      <c r="AD180" s="515"/>
      <c r="AE180" s="515"/>
      <c r="AF180" s="515"/>
      <c r="AG180" s="515"/>
      <c r="AH180" s="515"/>
      <c r="AI180" s="515"/>
      <c r="AJ180" s="515"/>
      <c r="AK180" s="515"/>
      <c r="AL180" s="515"/>
      <c r="AM180" s="515"/>
      <c r="AN180" s="515"/>
      <c r="AO180" s="515"/>
      <c r="AP180" s="515"/>
      <c r="AQ180" s="515"/>
      <c r="AR180" s="515"/>
      <c r="AS180" s="515"/>
      <c r="AT180" s="515"/>
      <c r="AU180" s="515"/>
      <c r="AV180" s="515"/>
      <c r="AW180" s="515"/>
      <c r="AX180" s="515"/>
      <c r="AY180" s="515"/>
      <c r="AZ180" s="515"/>
      <c r="BA180" s="515"/>
      <c r="BB180" s="515"/>
      <c r="BC180" s="515"/>
      <c r="BD180" s="515"/>
      <c r="BE180" s="515"/>
      <c r="BF180" s="515"/>
      <c r="BG180" s="515"/>
      <c r="BH180" s="515"/>
      <c r="BI180" s="515"/>
      <c r="BJ180" s="515"/>
      <c r="BK180" s="515"/>
      <c r="BL180" s="515"/>
      <c r="BM180" s="515"/>
      <c r="BN180" s="515"/>
      <c r="BO180" s="515"/>
      <c r="BP180" s="515"/>
      <c r="BQ180" s="515"/>
      <c r="BR180" s="515"/>
      <c r="BS180" s="515"/>
      <c r="BT180" s="515"/>
      <c r="BU180" s="515"/>
      <c r="BV180" s="515"/>
      <c r="BW180" s="515"/>
      <c r="BX180" s="515"/>
      <c r="BY180" s="515"/>
      <c r="BZ180" s="515"/>
      <c r="CA180" s="515"/>
      <c r="CB180" s="515"/>
      <c r="CC180" s="515"/>
      <c r="CD180" s="515"/>
      <c r="CE180" s="515"/>
      <c r="CF180" s="515"/>
      <c r="CG180" s="515"/>
      <c r="CH180" s="515"/>
      <c r="CI180" s="515"/>
      <c r="CJ180" s="515"/>
      <c r="CK180" s="515"/>
      <c r="CL180" s="515"/>
      <c r="CM180" s="515"/>
      <c r="CN180" s="515"/>
      <c r="CO180" s="515"/>
      <c r="CP180" s="515"/>
      <c r="CQ180" s="515"/>
      <c r="CR180" s="515"/>
      <c r="CS180" s="515"/>
      <c r="CT180" s="515"/>
      <c r="CU180" s="515"/>
      <c r="CV180" s="515"/>
      <c r="CW180" s="515"/>
      <c r="CX180" s="515"/>
      <c r="CY180" s="515"/>
      <c r="CZ180" s="515"/>
      <c r="DA180" s="515"/>
      <c r="DB180" s="515"/>
      <c r="DC180" s="515"/>
      <c r="DD180" s="515"/>
      <c r="DE180" s="515"/>
      <c r="DF180" s="515"/>
      <c r="DG180" s="515"/>
      <c r="DH180" s="515"/>
      <c r="DI180" s="515"/>
      <c r="DJ180" s="515"/>
      <c r="DK180" s="515"/>
      <c r="DL180" s="515"/>
      <c r="DM180" s="515"/>
      <c r="DN180" s="515"/>
      <c r="DO180" s="515"/>
      <c r="DP180" s="515"/>
      <c r="DQ180" s="515"/>
      <c r="DR180" s="515"/>
      <c r="DS180" s="515"/>
      <c r="DT180" s="515"/>
      <c r="DU180" s="515"/>
      <c r="DV180" s="515"/>
      <c r="DW180" s="515"/>
      <c r="DX180" s="515"/>
      <c r="DY180" s="515"/>
      <c r="DZ180" s="515"/>
      <c r="EA180" s="515"/>
      <c r="EB180" s="515"/>
      <c r="EC180" s="515"/>
      <c r="ED180" s="515"/>
      <c r="EE180" s="515"/>
      <c r="EF180" s="515"/>
      <c r="EG180" s="515"/>
      <c r="EH180" s="515"/>
      <c r="EI180" s="515"/>
      <c r="EJ180" s="515"/>
      <c r="EK180" s="515"/>
      <c r="EL180" s="515"/>
      <c r="EM180" s="515"/>
      <c r="EN180" s="515"/>
      <c r="EO180" s="515"/>
      <c r="EP180" s="515"/>
      <c r="EQ180" s="515"/>
      <c r="ER180" s="515"/>
      <c r="ES180" s="515"/>
      <c r="ET180" s="515"/>
      <c r="EU180" s="515"/>
      <c r="EV180" s="515"/>
      <c r="EW180" s="515"/>
      <c r="EX180" s="515"/>
      <c r="EY180" s="515"/>
      <c r="EZ180" s="515"/>
      <c r="FA180" s="515"/>
      <c r="FB180" s="515"/>
      <c r="FC180" s="515"/>
      <c r="FD180" s="515"/>
      <c r="FE180" s="515"/>
      <c r="FF180" s="515"/>
      <c r="FG180" s="515"/>
      <c r="FH180" s="515"/>
      <c r="FI180" s="515"/>
      <c r="FJ180" s="515"/>
      <c r="FK180" s="515"/>
      <c r="FL180" s="515"/>
      <c r="FM180" s="515"/>
      <c r="FN180" s="515"/>
      <c r="FO180" s="515"/>
      <c r="FP180" s="515"/>
      <c r="FQ180" s="515"/>
      <c r="FR180" s="515"/>
      <c r="FS180" s="515"/>
      <c r="FT180" s="515"/>
      <c r="FU180" s="515"/>
      <c r="FV180" s="515"/>
      <c r="FW180" s="515"/>
      <c r="FX180" s="515"/>
      <c r="FY180" s="515"/>
      <c r="FZ180" s="515"/>
      <c r="GA180" s="515"/>
      <c r="GB180" s="515"/>
      <c r="GC180" s="515"/>
    </row>
    <row r="181" spans="1:185" s="549" customFormat="1" ht="10.9" customHeight="1">
      <c r="A181" s="515"/>
      <c r="B181" s="515"/>
      <c r="C181" s="515"/>
      <c r="D181" s="515"/>
      <c r="E181" s="700"/>
      <c r="F181" s="701"/>
      <c r="G181" s="515"/>
      <c r="H181" s="515"/>
      <c r="I181" s="514"/>
      <c r="J181" s="515"/>
      <c r="K181" s="515"/>
      <c r="L181" s="515"/>
      <c r="M181" s="515"/>
      <c r="N181" s="515"/>
      <c r="O181" s="515"/>
      <c r="P181" s="515"/>
      <c r="Q181" s="515"/>
      <c r="R181" s="515"/>
      <c r="S181" s="515"/>
      <c r="T181" s="515"/>
      <c r="U181" s="515"/>
      <c r="V181" s="515"/>
      <c r="W181" s="515"/>
      <c r="X181" s="515"/>
      <c r="Y181" s="515"/>
      <c r="Z181" s="515"/>
      <c r="AA181" s="515"/>
      <c r="AB181" s="515"/>
      <c r="AC181" s="515"/>
      <c r="AD181" s="515"/>
      <c r="AE181" s="515"/>
      <c r="AF181" s="515"/>
      <c r="AG181" s="515"/>
      <c r="AH181" s="515"/>
      <c r="AI181" s="515"/>
      <c r="AJ181" s="515"/>
      <c r="AK181" s="515"/>
      <c r="AL181" s="515"/>
      <c r="AM181" s="515"/>
      <c r="AN181" s="515"/>
      <c r="AO181" s="515"/>
      <c r="AP181" s="515"/>
      <c r="AQ181" s="515"/>
      <c r="AR181" s="515"/>
      <c r="AS181" s="515"/>
      <c r="AT181" s="515"/>
      <c r="AU181" s="515"/>
      <c r="AV181" s="515"/>
      <c r="AW181" s="515"/>
      <c r="AX181" s="515"/>
      <c r="AY181" s="515"/>
      <c r="AZ181" s="515"/>
      <c r="BA181" s="515"/>
      <c r="BB181" s="515"/>
      <c r="BC181" s="515"/>
      <c r="BD181" s="515"/>
      <c r="BE181" s="515"/>
      <c r="BF181" s="515"/>
      <c r="BG181" s="515"/>
      <c r="BH181" s="515"/>
      <c r="BI181" s="515"/>
      <c r="BJ181" s="515"/>
      <c r="BK181" s="515"/>
      <c r="BL181" s="515"/>
      <c r="BM181" s="515"/>
      <c r="BN181" s="515"/>
      <c r="BO181" s="515"/>
      <c r="BP181" s="515"/>
      <c r="BQ181" s="515"/>
      <c r="BR181" s="515"/>
      <c r="BS181" s="515"/>
      <c r="BT181" s="515"/>
      <c r="BU181" s="515"/>
      <c r="BV181" s="515"/>
      <c r="BW181" s="515"/>
      <c r="BX181" s="515"/>
      <c r="BY181" s="515"/>
      <c r="BZ181" s="515"/>
      <c r="CA181" s="515"/>
      <c r="CB181" s="515"/>
      <c r="CC181" s="515"/>
      <c r="CD181" s="515"/>
      <c r="CE181" s="515"/>
      <c r="CF181" s="515"/>
      <c r="CG181" s="515"/>
      <c r="CH181" s="515"/>
      <c r="CI181" s="515"/>
      <c r="CJ181" s="515"/>
      <c r="CK181" s="515"/>
      <c r="CL181" s="515"/>
      <c r="CM181" s="515"/>
      <c r="CN181" s="515"/>
      <c r="CO181" s="515"/>
      <c r="CP181" s="515"/>
      <c r="CQ181" s="515"/>
      <c r="CR181" s="515"/>
      <c r="CS181" s="515"/>
      <c r="CT181" s="515"/>
      <c r="CU181" s="515"/>
      <c r="CV181" s="515"/>
      <c r="CW181" s="515"/>
      <c r="CX181" s="515"/>
      <c r="CY181" s="515"/>
      <c r="CZ181" s="515"/>
      <c r="DA181" s="515"/>
      <c r="DB181" s="515"/>
      <c r="DC181" s="515"/>
      <c r="DD181" s="515"/>
      <c r="DE181" s="515"/>
      <c r="DF181" s="515"/>
      <c r="DG181" s="515"/>
      <c r="DH181" s="515"/>
      <c r="DI181" s="515"/>
      <c r="DJ181" s="515"/>
      <c r="DK181" s="515"/>
      <c r="DL181" s="515"/>
      <c r="DM181" s="515"/>
      <c r="DN181" s="515"/>
      <c r="DO181" s="515"/>
      <c r="DP181" s="515"/>
      <c r="DQ181" s="515"/>
      <c r="DR181" s="515"/>
      <c r="DS181" s="515"/>
      <c r="DT181" s="515"/>
      <c r="DU181" s="515"/>
      <c r="DV181" s="515"/>
      <c r="DW181" s="515"/>
      <c r="DX181" s="515"/>
      <c r="DY181" s="515"/>
      <c r="DZ181" s="515"/>
      <c r="EA181" s="515"/>
      <c r="EB181" s="515"/>
      <c r="EC181" s="515"/>
      <c r="ED181" s="515"/>
      <c r="EE181" s="515"/>
      <c r="EF181" s="515"/>
      <c r="EG181" s="515"/>
      <c r="EH181" s="515"/>
      <c r="EI181" s="515"/>
      <c r="EJ181" s="515"/>
      <c r="EK181" s="515"/>
      <c r="EL181" s="515"/>
      <c r="EM181" s="515"/>
      <c r="EN181" s="515"/>
      <c r="EO181" s="515"/>
      <c r="EP181" s="515"/>
      <c r="EQ181" s="515"/>
      <c r="ER181" s="515"/>
      <c r="ES181" s="515"/>
      <c r="ET181" s="515"/>
      <c r="EU181" s="515"/>
      <c r="EV181" s="515"/>
      <c r="EW181" s="515"/>
      <c r="EX181" s="515"/>
      <c r="EY181" s="515"/>
      <c r="EZ181" s="515"/>
      <c r="FA181" s="515"/>
      <c r="FB181" s="515"/>
      <c r="FC181" s="515"/>
      <c r="FD181" s="515"/>
      <c r="FE181" s="515"/>
      <c r="FF181" s="515"/>
      <c r="FG181" s="515"/>
      <c r="FH181" s="515"/>
      <c r="FI181" s="515"/>
      <c r="FJ181" s="515"/>
      <c r="FK181" s="515"/>
      <c r="FL181" s="515"/>
      <c r="FM181" s="515"/>
      <c r="FN181" s="515"/>
      <c r="FO181" s="515"/>
      <c r="FP181" s="515"/>
      <c r="FQ181" s="515"/>
      <c r="FR181" s="515"/>
      <c r="FS181" s="515"/>
      <c r="FT181" s="515"/>
      <c r="FU181" s="515"/>
      <c r="FV181" s="515"/>
      <c r="FW181" s="515"/>
      <c r="FX181" s="515"/>
      <c r="FY181" s="515"/>
      <c r="FZ181" s="515"/>
      <c r="GA181" s="515"/>
      <c r="GB181" s="515"/>
      <c r="GC181" s="515"/>
    </row>
    <row r="182" spans="1:185" s="549" customFormat="1" ht="10.9" customHeight="1">
      <c r="A182" s="515"/>
      <c r="B182" s="515"/>
      <c r="C182" s="515"/>
      <c r="D182" s="515"/>
      <c r="E182" s="700"/>
      <c r="F182" s="701"/>
      <c r="G182" s="515"/>
      <c r="H182" s="515"/>
      <c r="I182" s="514"/>
      <c r="J182" s="515"/>
      <c r="K182" s="515"/>
      <c r="L182" s="515"/>
      <c r="M182" s="515"/>
      <c r="N182" s="515"/>
      <c r="O182" s="515"/>
      <c r="P182" s="515"/>
      <c r="Q182" s="515"/>
      <c r="R182" s="515"/>
      <c r="S182" s="515"/>
      <c r="T182" s="515"/>
      <c r="U182" s="515"/>
      <c r="V182" s="515"/>
      <c r="W182" s="515"/>
      <c r="X182" s="515"/>
      <c r="Y182" s="515"/>
      <c r="Z182" s="515"/>
      <c r="AA182" s="515"/>
      <c r="AB182" s="515"/>
      <c r="AC182" s="515"/>
      <c r="AD182" s="515"/>
      <c r="AE182" s="515"/>
      <c r="AF182" s="515"/>
      <c r="AG182" s="515"/>
      <c r="AH182" s="515"/>
      <c r="AI182" s="515"/>
      <c r="AJ182" s="515"/>
      <c r="AK182" s="515"/>
      <c r="AL182" s="515"/>
      <c r="AM182" s="515"/>
      <c r="AN182" s="515"/>
      <c r="AO182" s="515"/>
      <c r="AP182" s="515"/>
      <c r="AQ182" s="515"/>
      <c r="AR182" s="515"/>
      <c r="AS182" s="515"/>
      <c r="AT182" s="515"/>
      <c r="AU182" s="515"/>
      <c r="AV182" s="515"/>
      <c r="AW182" s="515"/>
      <c r="AX182" s="515"/>
      <c r="AY182" s="515"/>
      <c r="AZ182" s="515"/>
      <c r="BA182" s="515"/>
      <c r="BB182" s="515"/>
      <c r="BC182" s="515"/>
      <c r="BD182" s="515"/>
      <c r="BE182" s="515"/>
      <c r="BF182" s="515"/>
      <c r="BG182" s="515"/>
      <c r="BH182" s="515"/>
      <c r="BI182" s="515"/>
      <c r="BJ182" s="515"/>
      <c r="BK182" s="515"/>
      <c r="BL182" s="515"/>
      <c r="BM182" s="515"/>
      <c r="BN182" s="515"/>
      <c r="BO182" s="515"/>
      <c r="BP182" s="515"/>
      <c r="BQ182" s="515"/>
      <c r="BR182" s="515"/>
      <c r="BS182" s="515"/>
      <c r="BT182" s="515"/>
      <c r="BU182" s="515"/>
      <c r="BV182" s="515"/>
      <c r="BW182" s="515"/>
      <c r="BX182" s="515"/>
      <c r="BY182" s="515"/>
      <c r="BZ182" s="515"/>
      <c r="CA182" s="515"/>
      <c r="CB182" s="515"/>
      <c r="CC182" s="515"/>
      <c r="CD182" s="515"/>
      <c r="CE182" s="515"/>
      <c r="CF182" s="515"/>
      <c r="CG182" s="515"/>
      <c r="CH182" s="515"/>
      <c r="CI182" s="515"/>
      <c r="CJ182" s="515"/>
      <c r="CK182" s="515"/>
      <c r="CL182" s="515"/>
      <c r="CM182" s="515"/>
      <c r="CN182" s="515"/>
      <c r="CO182" s="515"/>
      <c r="CP182" s="515"/>
      <c r="CQ182" s="515"/>
      <c r="CR182" s="515"/>
      <c r="CS182" s="515"/>
      <c r="CT182" s="515"/>
      <c r="CU182" s="515"/>
      <c r="CV182" s="515"/>
      <c r="CW182" s="515"/>
      <c r="CX182" s="515"/>
      <c r="CY182" s="515"/>
      <c r="CZ182" s="515"/>
      <c r="DA182" s="515"/>
      <c r="DB182" s="515"/>
      <c r="DC182" s="515"/>
      <c r="DD182" s="515"/>
      <c r="DE182" s="515"/>
      <c r="DF182" s="515"/>
      <c r="DG182" s="515"/>
      <c r="DH182" s="515"/>
      <c r="DI182" s="515"/>
      <c r="DJ182" s="515"/>
      <c r="DK182" s="515"/>
      <c r="DL182" s="515"/>
      <c r="DM182" s="515"/>
      <c r="DN182" s="515"/>
      <c r="DO182" s="515"/>
      <c r="DP182" s="515"/>
      <c r="DQ182" s="515"/>
      <c r="DR182" s="515"/>
      <c r="DS182" s="515"/>
      <c r="DT182" s="515"/>
      <c r="DU182" s="515"/>
      <c r="DV182" s="515"/>
      <c r="DW182" s="515"/>
      <c r="DX182" s="515"/>
      <c r="DY182" s="515"/>
      <c r="DZ182" s="515"/>
      <c r="EA182" s="515"/>
      <c r="EB182" s="515"/>
      <c r="EC182" s="515"/>
      <c r="ED182" s="515"/>
      <c r="EE182" s="515"/>
      <c r="EF182" s="515"/>
      <c r="EG182" s="515"/>
      <c r="EH182" s="515"/>
      <c r="EI182" s="515"/>
      <c r="EJ182" s="515"/>
      <c r="EK182" s="515"/>
      <c r="EL182" s="515"/>
      <c r="EM182" s="515"/>
      <c r="EN182" s="515"/>
      <c r="EO182" s="515"/>
      <c r="EP182" s="515"/>
      <c r="EQ182" s="515"/>
      <c r="ER182" s="515"/>
      <c r="ES182" s="515"/>
      <c r="ET182" s="515"/>
      <c r="EU182" s="515"/>
      <c r="EV182" s="515"/>
      <c r="EW182" s="515"/>
      <c r="EX182" s="515"/>
      <c r="EY182" s="515"/>
      <c r="EZ182" s="515"/>
      <c r="FA182" s="515"/>
      <c r="FB182" s="515"/>
      <c r="FC182" s="515"/>
      <c r="FD182" s="515"/>
      <c r="FE182" s="515"/>
      <c r="FF182" s="515"/>
      <c r="FG182" s="515"/>
      <c r="FH182" s="515"/>
      <c r="FI182" s="515"/>
      <c r="FJ182" s="515"/>
      <c r="FK182" s="515"/>
      <c r="FL182" s="515"/>
      <c r="FM182" s="515"/>
      <c r="FN182" s="515"/>
      <c r="FO182" s="515"/>
      <c r="FP182" s="515"/>
      <c r="FQ182" s="515"/>
      <c r="FR182" s="515"/>
      <c r="FS182" s="515"/>
      <c r="FT182" s="515"/>
      <c r="FU182" s="515"/>
      <c r="FV182" s="515"/>
      <c r="FW182" s="515"/>
      <c r="FX182" s="515"/>
      <c r="FY182" s="515"/>
      <c r="FZ182" s="515"/>
      <c r="GA182" s="515"/>
      <c r="GB182" s="515"/>
      <c r="GC182" s="515"/>
    </row>
    <row r="183" spans="1:185" s="549" customFormat="1" ht="10.9" customHeight="1">
      <c r="A183" s="515"/>
      <c r="B183" s="515"/>
      <c r="C183" s="515"/>
      <c r="D183" s="515"/>
      <c r="E183" s="700"/>
      <c r="F183" s="701"/>
      <c r="G183" s="515"/>
      <c r="H183" s="515"/>
      <c r="I183" s="514"/>
      <c r="J183" s="515"/>
      <c r="K183" s="515"/>
      <c r="L183" s="515"/>
      <c r="M183" s="515"/>
      <c r="N183" s="515"/>
      <c r="O183" s="515"/>
      <c r="P183" s="515"/>
      <c r="Q183" s="515"/>
      <c r="R183" s="515"/>
      <c r="S183" s="515"/>
      <c r="T183" s="515"/>
      <c r="U183" s="515"/>
      <c r="V183" s="515"/>
      <c r="W183" s="515"/>
      <c r="X183" s="515"/>
      <c r="Y183" s="515"/>
      <c r="Z183" s="515"/>
      <c r="AA183" s="515"/>
      <c r="AB183" s="515"/>
      <c r="AC183" s="515"/>
      <c r="AD183" s="515"/>
      <c r="AE183" s="515"/>
      <c r="AF183" s="515"/>
      <c r="AG183" s="515"/>
      <c r="AH183" s="515"/>
      <c r="AI183" s="515"/>
      <c r="AJ183" s="515"/>
      <c r="AK183" s="515"/>
      <c r="AL183" s="515"/>
      <c r="AM183" s="515"/>
      <c r="AN183" s="515"/>
      <c r="AO183" s="515"/>
      <c r="AP183" s="515"/>
      <c r="AQ183" s="515"/>
      <c r="AR183" s="515"/>
      <c r="AS183" s="515"/>
      <c r="AT183" s="515"/>
      <c r="AU183" s="515"/>
      <c r="AV183" s="515"/>
      <c r="AW183" s="515"/>
      <c r="AX183" s="515"/>
      <c r="AY183" s="515"/>
      <c r="AZ183" s="515"/>
      <c r="BA183" s="515"/>
      <c r="BB183" s="515"/>
      <c r="BC183" s="515"/>
      <c r="BD183" s="515"/>
      <c r="BE183" s="515"/>
      <c r="BF183" s="515"/>
      <c r="BG183" s="515"/>
      <c r="BH183" s="515"/>
      <c r="BI183" s="515"/>
      <c r="BJ183" s="515"/>
      <c r="BK183" s="515"/>
      <c r="BL183" s="515"/>
      <c r="BM183" s="515"/>
      <c r="BN183" s="515"/>
      <c r="BO183" s="515"/>
      <c r="BP183" s="515"/>
      <c r="BQ183" s="515"/>
      <c r="BR183" s="515"/>
      <c r="BS183" s="515"/>
      <c r="BT183" s="515"/>
      <c r="BU183" s="515"/>
      <c r="BV183" s="515"/>
      <c r="BW183" s="515"/>
      <c r="BX183" s="515"/>
      <c r="BY183" s="515"/>
      <c r="BZ183" s="515"/>
      <c r="CA183" s="515"/>
      <c r="CB183" s="515"/>
      <c r="CC183" s="515"/>
      <c r="CD183" s="515"/>
      <c r="CE183" s="515"/>
      <c r="CF183" s="515"/>
      <c r="CG183" s="515"/>
      <c r="CH183" s="515"/>
      <c r="CI183" s="515"/>
      <c r="CJ183" s="515"/>
      <c r="CK183" s="515"/>
      <c r="CL183" s="515"/>
      <c r="CM183" s="515"/>
      <c r="CN183" s="515"/>
      <c r="CO183" s="515"/>
      <c r="CP183" s="515"/>
      <c r="CQ183" s="515"/>
      <c r="CR183" s="515"/>
      <c r="CS183" s="515"/>
      <c r="CT183" s="515"/>
      <c r="CU183" s="515"/>
      <c r="CV183" s="515"/>
      <c r="CW183" s="515"/>
      <c r="CX183" s="515"/>
      <c r="CY183" s="515"/>
      <c r="CZ183" s="515"/>
      <c r="DA183" s="515"/>
      <c r="DB183" s="515"/>
      <c r="DC183" s="515"/>
      <c r="DD183" s="515"/>
      <c r="DE183" s="515"/>
      <c r="DF183" s="515"/>
      <c r="DG183" s="515"/>
      <c r="DH183" s="515"/>
      <c r="DI183" s="515"/>
      <c r="DJ183" s="515"/>
      <c r="DK183" s="515"/>
      <c r="DL183" s="515"/>
      <c r="DM183" s="515"/>
      <c r="DN183" s="515"/>
      <c r="DO183" s="515"/>
      <c r="DP183" s="515"/>
      <c r="DQ183" s="515"/>
      <c r="DR183" s="515"/>
      <c r="DS183" s="515"/>
      <c r="DT183" s="515"/>
      <c r="DU183" s="515"/>
      <c r="DV183" s="515"/>
      <c r="DW183" s="515"/>
      <c r="DX183" s="515"/>
      <c r="DY183" s="515"/>
      <c r="DZ183" s="515"/>
      <c r="EA183" s="515"/>
      <c r="EB183" s="515"/>
      <c r="EC183" s="515"/>
      <c r="ED183" s="515"/>
      <c r="EE183" s="515"/>
      <c r="EF183" s="515"/>
      <c r="EG183" s="515"/>
      <c r="EH183" s="515"/>
      <c r="EI183" s="515"/>
      <c r="EJ183" s="515"/>
      <c r="EK183" s="515"/>
      <c r="EL183" s="515"/>
      <c r="EM183" s="515"/>
      <c r="EN183" s="515"/>
      <c r="EO183" s="515"/>
      <c r="EP183" s="515"/>
      <c r="EQ183" s="515"/>
      <c r="ER183" s="515"/>
      <c r="ES183" s="515"/>
      <c r="ET183" s="515"/>
      <c r="EU183" s="515"/>
      <c r="EV183" s="515"/>
      <c r="EW183" s="515"/>
      <c r="EX183" s="515"/>
      <c r="EY183" s="515"/>
      <c r="EZ183" s="515"/>
      <c r="FA183" s="515"/>
      <c r="FB183" s="515"/>
      <c r="FC183" s="515"/>
      <c r="FD183" s="515"/>
      <c r="FE183" s="515"/>
      <c r="FF183" s="515"/>
      <c r="FG183" s="515"/>
      <c r="FH183" s="515"/>
      <c r="FI183" s="515"/>
      <c r="FJ183" s="515"/>
      <c r="FK183" s="515"/>
      <c r="FL183" s="515"/>
      <c r="FM183" s="515"/>
      <c r="FN183" s="515"/>
      <c r="FO183" s="515"/>
      <c r="FP183" s="515"/>
      <c r="FQ183" s="515"/>
      <c r="FR183" s="515"/>
      <c r="FS183" s="515"/>
      <c r="FT183" s="515"/>
      <c r="FU183" s="515"/>
      <c r="FV183" s="515"/>
      <c r="FW183" s="515"/>
      <c r="FX183" s="515"/>
      <c r="FY183" s="515"/>
      <c r="FZ183" s="515"/>
      <c r="GA183" s="515"/>
      <c r="GB183" s="515"/>
      <c r="GC183" s="515"/>
    </row>
    <row r="184" spans="1:185" s="549" customFormat="1" ht="10.9" customHeight="1">
      <c r="A184" s="515"/>
      <c r="B184" s="515"/>
      <c r="C184" s="515"/>
      <c r="D184" s="515"/>
      <c r="E184" s="700"/>
      <c r="F184" s="701"/>
      <c r="G184" s="515"/>
      <c r="H184" s="515"/>
      <c r="I184" s="514"/>
      <c r="J184" s="515"/>
      <c r="K184" s="515"/>
      <c r="L184" s="515"/>
      <c r="M184" s="515"/>
      <c r="N184" s="515"/>
      <c r="O184" s="515"/>
      <c r="P184" s="515"/>
      <c r="Q184" s="515"/>
      <c r="R184" s="515"/>
      <c r="S184" s="515"/>
      <c r="T184" s="515"/>
      <c r="U184" s="515"/>
      <c r="V184" s="515"/>
      <c r="W184" s="515"/>
      <c r="X184" s="515"/>
      <c r="Y184" s="515"/>
      <c r="Z184" s="515"/>
      <c r="AA184" s="515"/>
      <c r="AB184" s="515"/>
      <c r="AC184" s="515"/>
      <c r="AD184" s="515"/>
      <c r="AE184" s="515"/>
      <c r="AF184" s="515"/>
      <c r="AG184" s="515"/>
      <c r="AH184" s="515"/>
      <c r="AI184" s="515"/>
      <c r="AJ184" s="515"/>
      <c r="AK184" s="515"/>
      <c r="AL184" s="515"/>
      <c r="AM184" s="515"/>
      <c r="AN184" s="515"/>
      <c r="AO184" s="515"/>
      <c r="AP184" s="515"/>
      <c r="AQ184" s="515"/>
      <c r="AR184" s="515"/>
      <c r="AS184" s="515"/>
      <c r="AT184" s="515"/>
      <c r="AU184" s="515"/>
      <c r="AV184" s="515"/>
      <c r="AW184" s="515"/>
      <c r="AX184" s="515"/>
      <c r="AY184" s="515"/>
      <c r="AZ184" s="515"/>
      <c r="BA184" s="515"/>
      <c r="BB184" s="515"/>
      <c r="BC184" s="515"/>
      <c r="BD184" s="515"/>
      <c r="BE184" s="515"/>
      <c r="BF184" s="515"/>
      <c r="BG184" s="515"/>
      <c r="BH184" s="515"/>
      <c r="BI184" s="515"/>
      <c r="BJ184" s="515"/>
      <c r="BK184" s="515"/>
      <c r="BL184" s="515"/>
      <c r="BM184" s="515"/>
      <c r="BN184" s="515"/>
      <c r="BO184" s="515"/>
      <c r="BP184" s="515"/>
      <c r="BQ184" s="515"/>
      <c r="BR184" s="515"/>
      <c r="BS184" s="515"/>
      <c r="BT184" s="515"/>
      <c r="BU184" s="515"/>
      <c r="BV184" s="515"/>
      <c r="BW184" s="515"/>
      <c r="BX184" s="515"/>
      <c r="BY184" s="515"/>
      <c r="BZ184" s="515"/>
      <c r="CA184" s="515"/>
      <c r="CB184" s="515"/>
      <c r="CC184" s="515"/>
      <c r="CD184" s="515"/>
      <c r="CE184" s="515"/>
      <c r="CF184" s="515"/>
      <c r="CG184" s="515"/>
      <c r="CH184" s="515"/>
      <c r="CI184" s="515"/>
      <c r="CJ184" s="515"/>
      <c r="CK184" s="515"/>
      <c r="CL184" s="515"/>
      <c r="CM184" s="515"/>
      <c r="CN184" s="515"/>
      <c r="CO184" s="515"/>
      <c r="CP184" s="515"/>
      <c r="CQ184" s="515"/>
      <c r="CR184" s="515"/>
      <c r="CS184" s="515"/>
      <c r="CT184" s="515"/>
      <c r="CU184" s="515"/>
      <c r="CV184" s="515"/>
      <c r="CW184" s="515"/>
      <c r="CX184" s="515"/>
      <c r="CY184" s="515"/>
      <c r="CZ184" s="515"/>
      <c r="DA184" s="515"/>
      <c r="DB184" s="515"/>
      <c r="DC184" s="515"/>
      <c r="DD184" s="515"/>
      <c r="DE184" s="515"/>
      <c r="DF184" s="515"/>
      <c r="DG184" s="515"/>
      <c r="DH184" s="515"/>
      <c r="DI184" s="515"/>
      <c r="DJ184" s="515"/>
      <c r="DK184" s="515"/>
      <c r="DL184" s="515"/>
      <c r="DM184" s="515"/>
      <c r="DN184" s="515"/>
      <c r="DO184" s="515"/>
      <c r="DP184" s="515"/>
      <c r="DQ184" s="515"/>
      <c r="DR184" s="515"/>
      <c r="DS184" s="515"/>
      <c r="DT184" s="515"/>
      <c r="DU184" s="515"/>
      <c r="DV184" s="515"/>
      <c r="DW184" s="515"/>
      <c r="DX184" s="515"/>
      <c r="DY184" s="515"/>
      <c r="DZ184" s="515"/>
      <c r="EA184" s="515"/>
      <c r="EB184" s="515"/>
      <c r="EC184" s="515"/>
      <c r="ED184" s="515"/>
      <c r="EE184" s="515"/>
      <c r="EF184" s="515"/>
      <c r="EG184" s="515"/>
      <c r="EH184" s="515"/>
      <c r="EI184" s="515"/>
      <c r="EJ184" s="515"/>
      <c r="EK184" s="515"/>
      <c r="EL184" s="515"/>
      <c r="EM184" s="515"/>
      <c r="EN184" s="515"/>
      <c r="EO184" s="515"/>
      <c r="EP184" s="515"/>
      <c r="EQ184" s="515"/>
      <c r="ER184" s="515"/>
      <c r="ES184" s="515"/>
      <c r="ET184" s="515"/>
      <c r="EU184" s="515"/>
      <c r="EV184" s="515"/>
      <c r="EW184" s="515"/>
      <c r="EX184" s="515"/>
      <c r="EY184" s="515"/>
      <c r="EZ184" s="515"/>
      <c r="FA184" s="515"/>
      <c r="FB184" s="515"/>
      <c r="FC184" s="515"/>
      <c r="FD184" s="515"/>
      <c r="FE184" s="515"/>
      <c r="FF184" s="515"/>
      <c r="FG184" s="515"/>
      <c r="FH184" s="515"/>
      <c r="FI184" s="515"/>
      <c r="FJ184" s="515"/>
      <c r="FK184" s="515"/>
      <c r="FL184" s="515"/>
      <c r="FM184" s="515"/>
      <c r="FN184" s="515"/>
      <c r="FO184" s="515"/>
      <c r="FP184" s="515"/>
      <c r="FQ184" s="515"/>
      <c r="FR184" s="515"/>
      <c r="FS184" s="515"/>
      <c r="FT184" s="515"/>
      <c r="FU184" s="515"/>
      <c r="FV184" s="515"/>
      <c r="FW184" s="515"/>
      <c r="FX184" s="515"/>
      <c r="FY184" s="515"/>
      <c r="FZ184" s="515"/>
      <c r="GA184" s="515"/>
      <c r="GB184" s="515"/>
      <c r="GC184" s="515"/>
    </row>
    <row r="185" spans="1:185" s="549" customFormat="1" ht="10.9" customHeight="1">
      <c r="A185" s="515"/>
      <c r="B185" s="515"/>
      <c r="C185" s="515"/>
      <c r="D185" s="515"/>
      <c r="E185" s="700"/>
      <c r="F185" s="701"/>
      <c r="G185" s="515"/>
      <c r="H185" s="515"/>
      <c r="I185" s="514"/>
      <c r="J185" s="515"/>
      <c r="K185" s="515"/>
      <c r="L185" s="515"/>
      <c r="M185" s="515"/>
      <c r="N185" s="515"/>
      <c r="O185" s="515"/>
      <c r="P185" s="515"/>
      <c r="Q185" s="515"/>
      <c r="R185" s="515"/>
      <c r="S185" s="515"/>
      <c r="T185" s="515"/>
      <c r="U185" s="515"/>
      <c r="V185" s="515"/>
      <c r="W185" s="515"/>
      <c r="X185" s="515"/>
      <c r="Y185" s="515"/>
      <c r="Z185" s="515"/>
      <c r="AA185" s="515"/>
      <c r="AB185" s="515"/>
      <c r="AC185" s="515"/>
      <c r="AD185" s="515"/>
      <c r="AE185" s="515"/>
      <c r="AF185" s="515"/>
      <c r="AG185" s="515"/>
      <c r="AH185" s="515"/>
      <c r="AI185" s="515"/>
      <c r="AJ185" s="515"/>
      <c r="AK185" s="515"/>
      <c r="AL185" s="515"/>
      <c r="AM185" s="515"/>
      <c r="AN185" s="515"/>
      <c r="AO185" s="515"/>
      <c r="AP185" s="515"/>
      <c r="AQ185" s="515"/>
      <c r="AR185" s="515"/>
      <c r="AS185" s="515"/>
      <c r="AT185" s="515"/>
      <c r="AU185" s="515"/>
      <c r="AV185" s="515"/>
      <c r="AW185" s="515"/>
      <c r="AX185" s="515"/>
      <c r="AY185" s="515"/>
      <c r="AZ185" s="515"/>
      <c r="BA185" s="515"/>
      <c r="BB185" s="515"/>
      <c r="BC185" s="515"/>
      <c r="BD185" s="515"/>
      <c r="BE185" s="515"/>
      <c r="BF185" s="515"/>
      <c r="BG185" s="515"/>
      <c r="BH185" s="515"/>
      <c r="BI185" s="515"/>
      <c r="BJ185" s="515"/>
      <c r="BK185" s="515"/>
      <c r="BL185" s="515"/>
      <c r="BM185" s="515"/>
      <c r="BN185" s="515"/>
      <c r="BO185" s="515"/>
      <c r="BP185" s="515"/>
      <c r="BQ185" s="515"/>
      <c r="BR185" s="515"/>
      <c r="BS185" s="515"/>
      <c r="BT185" s="515"/>
      <c r="BU185" s="515"/>
      <c r="BV185" s="515"/>
      <c r="BW185" s="515"/>
      <c r="BX185" s="515"/>
      <c r="BY185" s="515"/>
      <c r="BZ185" s="515"/>
      <c r="CA185" s="515"/>
      <c r="CB185" s="515"/>
      <c r="CC185" s="515"/>
      <c r="CD185" s="515"/>
      <c r="CE185" s="515"/>
      <c r="CF185" s="515"/>
      <c r="CG185" s="515"/>
      <c r="CH185" s="515"/>
      <c r="CI185" s="515"/>
      <c r="CJ185" s="515"/>
      <c r="CK185" s="515"/>
      <c r="CL185" s="515"/>
      <c r="CM185" s="515"/>
      <c r="CN185" s="515"/>
      <c r="CO185" s="515"/>
      <c r="CP185" s="515"/>
      <c r="CQ185" s="515"/>
      <c r="CR185" s="515"/>
      <c r="CS185" s="515"/>
      <c r="CT185" s="515"/>
      <c r="CU185" s="515"/>
      <c r="CV185" s="515"/>
      <c r="CW185" s="515"/>
      <c r="CX185" s="515"/>
      <c r="CY185" s="515"/>
      <c r="CZ185" s="515"/>
      <c r="DA185" s="515"/>
      <c r="DB185" s="515"/>
      <c r="DC185" s="515"/>
      <c r="DD185" s="515"/>
      <c r="DE185" s="515"/>
      <c r="DF185" s="515"/>
      <c r="DG185" s="515"/>
      <c r="DH185" s="515"/>
      <c r="DI185" s="515"/>
      <c r="DJ185" s="515"/>
      <c r="DK185" s="515"/>
      <c r="DL185" s="515"/>
      <c r="DM185" s="515"/>
      <c r="DN185" s="515"/>
      <c r="DO185" s="515"/>
      <c r="DP185" s="515"/>
      <c r="DQ185" s="515"/>
      <c r="DR185" s="515"/>
      <c r="DS185" s="515"/>
      <c r="DT185" s="515"/>
      <c r="DU185" s="515"/>
      <c r="DV185" s="515"/>
      <c r="DW185" s="515"/>
      <c r="DX185" s="515"/>
      <c r="DY185" s="515"/>
      <c r="DZ185" s="515"/>
      <c r="EA185" s="515"/>
      <c r="EB185" s="515"/>
      <c r="EC185" s="515"/>
      <c r="ED185" s="515"/>
      <c r="EE185" s="515"/>
      <c r="EF185" s="515"/>
      <c r="EG185" s="515"/>
      <c r="EH185" s="515"/>
      <c r="EI185" s="515"/>
      <c r="EJ185" s="515"/>
      <c r="EK185" s="515"/>
      <c r="EL185" s="515"/>
      <c r="EM185" s="515"/>
      <c r="EN185" s="515"/>
      <c r="EO185" s="515"/>
      <c r="EP185" s="515"/>
      <c r="EQ185" s="515"/>
      <c r="ER185" s="515"/>
      <c r="ES185" s="515"/>
      <c r="ET185" s="515"/>
      <c r="EU185" s="515"/>
      <c r="EV185" s="515"/>
      <c r="EW185" s="515"/>
      <c r="EX185" s="515"/>
      <c r="EY185" s="515"/>
      <c r="EZ185" s="515"/>
      <c r="FA185" s="515"/>
      <c r="FB185" s="515"/>
      <c r="FC185" s="515"/>
      <c r="FD185" s="515"/>
      <c r="FE185" s="515"/>
      <c r="FF185" s="515"/>
      <c r="FG185" s="515"/>
      <c r="FH185" s="515"/>
      <c r="FI185" s="515"/>
      <c r="FJ185" s="515"/>
      <c r="FK185" s="515"/>
      <c r="FL185" s="515"/>
      <c r="FM185" s="515"/>
      <c r="FN185" s="515"/>
      <c r="FO185" s="515"/>
      <c r="FP185" s="515"/>
      <c r="FQ185" s="515"/>
      <c r="FR185" s="515"/>
      <c r="FS185" s="515"/>
      <c r="FT185" s="515"/>
      <c r="FU185" s="515"/>
      <c r="FV185" s="515"/>
      <c r="FW185" s="515"/>
      <c r="FX185" s="515"/>
      <c r="FY185" s="515"/>
      <c r="FZ185" s="515"/>
      <c r="GA185" s="515"/>
      <c r="GB185" s="515"/>
      <c r="GC185" s="515"/>
    </row>
    <row r="186" spans="1:185" s="549" customFormat="1" ht="10.9" customHeight="1">
      <c r="A186" s="515"/>
      <c r="B186" s="515"/>
      <c r="C186" s="515"/>
      <c r="D186" s="515"/>
      <c r="E186" s="700"/>
      <c r="F186" s="701"/>
      <c r="G186" s="515"/>
      <c r="H186" s="515"/>
      <c r="I186" s="514"/>
      <c r="J186" s="515"/>
      <c r="K186" s="515"/>
      <c r="L186" s="515"/>
      <c r="M186" s="515"/>
      <c r="N186" s="515"/>
      <c r="O186" s="515"/>
      <c r="P186" s="515"/>
      <c r="Q186" s="515"/>
      <c r="R186" s="515"/>
      <c r="S186" s="515"/>
      <c r="T186" s="515"/>
      <c r="U186" s="515"/>
      <c r="V186" s="515"/>
      <c r="W186" s="515"/>
      <c r="X186" s="515"/>
      <c r="Y186" s="515"/>
      <c r="Z186" s="515"/>
      <c r="AA186" s="515"/>
      <c r="AB186" s="515"/>
      <c r="AC186" s="515"/>
      <c r="AD186" s="515"/>
      <c r="AE186" s="515"/>
      <c r="AF186" s="515"/>
      <c r="AG186" s="515"/>
      <c r="AH186" s="515"/>
      <c r="AI186" s="515"/>
      <c r="AJ186" s="515"/>
      <c r="AK186" s="515"/>
      <c r="AL186" s="515"/>
      <c r="AM186" s="515"/>
      <c r="AN186" s="515"/>
      <c r="AO186" s="515"/>
      <c r="AP186" s="515"/>
      <c r="AQ186" s="515"/>
      <c r="AR186" s="515"/>
      <c r="AS186" s="515"/>
      <c r="AT186" s="515"/>
      <c r="AU186" s="515"/>
      <c r="AV186" s="515"/>
      <c r="AW186" s="515"/>
      <c r="AX186" s="515"/>
      <c r="AY186" s="515"/>
      <c r="AZ186" s="515"/>
      <c r="BA186" s="515"/>
      <c r="BB186" s="515"/>
      <c r="BC186" s="515"/>
      <c r="BD186" s="515"/>
      <c r="BE186" s="515"/>
      <c r="BF186" s="515"/>
      <c r="BG186" s="515"/>
      <c r="BH186" s="515"/>
      <c r="BI186" s="515"/>
      <c r="BJ186" s="515"/>
      <c r="BK186" s="515"/>
      <c r="BL186" s="515"/>
      <c r="BM186" s="515"/>
      <c r="BN186" s="515"/>
      <c r="BO186" s="515"/>
      <c r="BP186" s="515"/>
      <c r="BQ186" s="515"/>
      <c r="BR186" s="515"/>
      <c r="BS186" s="515"/>
      <c r="BT186" s="515"/>
      <c r="BU186" s="515"/>
      <c r="BV186" s="515"/>
      <c r="BW186" s="515"/>
      <c r="BX186" s="515"/>
      <c r="BY186" s="515"/>
      <c r="BZ186" s="515"/>
      <c r="CA186" s="515"/>
      <c r="CB186" s="515"/>
      <c r="CC186" s="515"/>
      <c r="CD186" s="515"/>
      <c r="CE186" s="515"/>
      <c r="CF186" s="515"/>
      <c r="CG186" s="515"/>
      <c r="CH186" s="515"/>
      <c r="CI186" s="515"/>
      <c r="CJ186" s="515"/>
      <c r="CK186" s="515"/>
      <c r="CL186" s="515"/>
      <c r="CM186" s="515"/>
      <c r="CN186" s="515"/>
      <c r="CO186" s="515"/>
      <c r="CP186" s="515"/>
      <c r="CQ186" s="515"/>
      <c r="CR186" s="515"/>
      <c r="CS186" s="515"/>
      <c r="CT186" s="515"/>
      <c r="CU186" s="515"/>
      <c r="CV186" s="515"/>
      <c r="CW186" s="515"/>
      <c r="CX186" s="515"/>
      <c r="CY186" s="515"/>
      <c r="CZ186" s="515"/>
      <c r="DA186" s="515"/>
      <c r="DB186" s="515"/>
      <c r="DC186" s="515"/>
      <c r="DD186" s="515"/>
      <c r="DE186" s="515"/>
      <c r="DF186" s="515"/>
      <c r="DG186" s="515"/>
      <c r="DH186" s="515"/>
      <c r="DI186" s="515"/>
      <c r="DJ186" s="515"/>
      <c r="DK186" s="515"/>
      <c r="DL186" s="515"/>
      <c r="DM186" s="515"/>
      <c r="DN186" s="515"/>
      <c r="DO186" s="515"/>
      <c r="DP186" s="515"/>
      <c r="DQ186" s="515"/>
      <c r="DR186" s="515"/>
      <c r="DS186" s="515"/>
      <c r="DT186" s="515"/>
      <c r="DU186" s="515"/>
      <c r="DV186" s="515"/>
      <c r="DW186" s="515"/>
      <c r="DX186" s="515"/>
      <c r="DY186" s="515"/>
      <c r="DZ186" s="515"/>
      <c r="EA186" s="515"/>
      <c r="EB186" s="515"/>
      <c r="EC186" s="515"/>
      <c r="ED186" s="515"/>
      <c r="EE186" s="515"/>
      <c r="EF186" s="515"/>
      <c r="EG186" s="515"/>
      <c r="EH186" s="515"/>
      <c r="EI186" s="515"/>
      <c r="EJ186" s="515"/>
      <c r="EK186" s="515"/>
      <c r="EL186" s="515"/>
      <c r="EM186" s="515"/>
      <c r="EN186" s="515"/>
      <c r="EO186" s="515"/>
      <c r="EP186" s="515"/>
      <c r="EQ186" s="515"/>
      <c r="ER186" s="515"/>
      <c r="ES186" s="515"/>
      <c r="ET186" s="515"/>
      <c r="EU186" s="515"/>
      <c r="EV186" s="515"/>
      <c r="EW186" s="515"/>
      <c r="EX186" s="515"/>
      <c r="EY186" s="515"/>
      <c r="EZ186" s="515"/>
      <c r="FA186" s="515"/>
      <c r="FB186" s="515"/>
      <c r="FC186" s="515"/>
      <c r="FD186" s="515"/>
      <c r="FE186" s="515"/>
      <c r="FF186" s="515"/>
      <c r="FG186" s="515"/>
      <c r="FH186" s="515"/>
      <c r="FI186" s="515"/>
      <c r="FJ186" s="515"/>
      <c r="FK186" s="515"/>
      <c r="FL186" s="515"/>
      <c r="FM186" s="515"/>
      <c r="FN186" s="515"/>
      <c r="FO186" s="515"/>
      <c r="FP186" s="515"/>
      <c r="FQ186" s="515"/>
      <c r="FR186" s="515"/>
      <c r="FS186" s="515"/>
      <c r="FT186" s="515"/>
      <c r="FU186" s="515"/>
      <c r="FV186" s="515"/>
      <c r="FW186" s="515"/>
      <c r="FX186" s="515"/>
      <c r="FY186" s="515"/>
      <c r="FZ186" s="515"/>
      <c r="GA186" s="515"/>
      <c r="GB186" s="515"/>
      <c r="GC186" s="515"/>
    </row>
    <row r="187" spans="1:185" s="549" customFormat="1" ht="10.9" customHeight="1">
      <c r="A187" s="515"/>
      <c r="B187" s="515"/>
      <c r="C187" s="515"/>
      <c r="D187" s="515"/>
      <c r="E187" s="700"/>
      <c r="F187" s="701"/>
      <c r="G187" s="515"/>
      <c r="H187" s="515"/>
      <c r="I187" s="514"/>
      <c r="J187" s="515"/>
      <c r="K187" s="515"/>
      <c r="L187" s="515"/>
      <c r="M187" s="515"/>
      <c r="N187" s="515"/>
      <c r="O187" s="515"/>
      <c r="P187" s="515"/>
      <c r="Q187" s="515"/>
      <c r="R187" s="515"/>
      <c r="S187" s="515"/>
      <c r="T187" s="515"/>
      <c r="U187" s="515"/>
      <c r="V187" s="515"/>
      <c r="W187" s="515"/>
      <c r="X187" s="515"/>
      <c r="Y187" s="515"/>
      <c r="Z187" s="515"/>
      <c r="AA187" s="515"/>
      <c r="AB187" s="515"/>
      <c r="AC187" s="515"/>
      <c r="AD187" s="515"/>
      <c r="AE187" s="515"/>
      <c r="AF187" s="515"/>
      <c r="AG187" s="515"/>
      <c r="AH187" s="515"/>
      <c r="AI187" s="515"/>
      <c r="AJ187" s="515"/>
      <c r="AK187" s="515"/>
      <c r="AL187" s="515"/>
      <c r="AM187" s="515"/>
      <c r="AN187" s="515"/>
      <c r="AO187" s="515"/>
      <c r="AP187" s="515"/>
      <c r="AQ187" s="515"/>
      <c r="AR187" s="515"/>
      <c r="AS187" s="515"/>
      <c r="AT187" s="515"/>
      <c r="AU187" s="515"/>
      <c r="AV187" s="515"/>
      <c r="AW187" s="515"/>
      <c r="AX187" s="515"/>
      <c r="AY187" s="515"/>
      <c r="AZ187" s="515"/>
      <c r="BA187" s="515"/>
      <c r="BB187" s="515"/>
      <c r="BC187" s="515"/>
      <c r="BD187" s="515"/>
      <c r="BE187" s="515"/>
      <c r="BF187" s="515"/>
      <c r="BG187" s="515"/>
      <c r="BH187" s="515"/>
      <c r="BI187" s="515"/>
      <c r="BJ187" s="515"/>
      <c r="BK187" s="515"/>
      <c r="BL187" s="515"/>
      <c r="BM187" s="515"/>
      <c r="BN187" s="515"/>
      <c r="BO187" s="515"/>
      <c r="BP187" s="515"/>
      <c r="BQ187" s="515"/>
      <c r="BR187" s="515"/>
      <c r="BS187" s="515"/>
      <c r="BT187" s="515"/>
      <c r="BU187" s="515"/>
      <c r="BV187" s="515"/>
      <c r="BW187" s="515"/>
      <c r="BX187" s="515"/>
      <c r="BY187" s="515"/>
      <c r="BZ187" s="515"/>
      <c r="CA187" s="515"/>
      <c r="CB187" s="515"/>
      <c r="CC187" s="515"/>
      <c r="CD187" s="515"/>
      <c r="CE187" s="515"/>
      <c r="CF187" s="515"/>
      <c r="CG187" s="515"/>
      <c r="CH187" s="515"/>
      <c r="CI187" s="515"/>
      <c r="CJ187" s="515"/>
      <c r="CK187" s="515"/>
      <c r="CL187" s="515"/>
      <c r="CM187" s="515"/>
      <c r="CN187" s="515"/>
      <c r="CO187" s="515"/>
      <c r="CP187" s="515"/>
      <c r="CQ187" s="515"/>
      <c r="CR187" s="515"/>
      <c r="CS187" s="515"/>
      <c r="CT187" s="515"/>
      <c r="CU187" s="515"/>
      <c r="CV187" s="515"/>
      <c r="CW187" s="515"/>
      <c r="CX187" s="515"/>
      <c r="CY187" s="515"/>
      <c r="CZ187" s="515"/>
      <c r="DA187" s="515"/>
      <c r="DB187" s="515"/>
      <c r="DC187" s="515"/>
      <c r="DD187" s="515"/>
      <c r="DE187" s="515"/>
      <c r="DF187" s="515"/>
      <c r="DG187" s="515"/>
      <c r="DH187" s="515"/>
      <c r="DI187" s="515"/>
      <c r="DJ187" s="515"/>
      <c r="DK187" s="515"/>
      <c r="DL187" s="515"/>
      <c r="DM187" s="515"/>
      <c r="DN187" s="515"/>
      <c r="DO187" s="515"/>
      <c r="DP187" s="515"/>
      <c r="DQ187" s="515"/>
      <c r="DR187" s="515"/>
      <c r="DS187" s="515"/>
      <c r="DT187" s="515"/>
      <c r="DU187" s="515"/>
      <c r="DV187" s="515"/>
      <c r="DW187" s="515"/>
      <c r="DX187" s="515"/>
      <c r="DY187" s="515"/>
      <c r="DZ187" s="515"/>
      <c r="EA187" s="515"/>
      <c r="EB187" s="515"/>
      <c r="EC187" s="515"/>
      <c r="ED187" s="515"/>
      <c r="EE187" s="515"/>
      <c r="EF187" s="515"/>
      <c r="EG187" s="515"/>
      <c r="EH187" s="515"/>
      <c r="EI187" s="515"/>
      <c r="EJ187" s="515"/>
      <c r="EK187" s="515"/>
      <c r="EL187" s="515"/>
      <c r="EM187" s="515"/>
      <c r="EN187" s="515"/>
      <c r="EO187" s="515"/>
      <c r="EP187" s="515"/>
      <c r="EQ187" s="515"/>
      <c r="ER187" s="515"/>
      <c r="ES187" s="515"/>
      <c r="ET187" s="515"/>
      <c r="EU187" s="515"/>
      <c r="EV187" s="515"/>
      <c r="EW187" s="515"/>
      <c r="EX187" s="515"/>
      <c r="EY187" s="515"/>
      <c r="EZ187" s="515"/>
      <c r="FA187" s="515"/>
      <c r="FB187" s="515"/>
      <c r="FC187" s="515"/>
      <c r="FD187" s="515"/>
      <c r="FE187" s="515"/>
      <c r="FF187" s="515"/>
      <c r="FG187" s="515"/>
      <c r="FH187" s="515"/>
      <c r="FI187" s="515"/>
      <c r="FJ187" s="515"/>
      <c r="FK187" s="515"/>
      <c r="FL187" s="515"/>
      <c r="FM187" s="515"/>
      <c r="FN187" s="515"/>
      <c r="FO187" s="515"/>
      <c r="FP187" s="515"/>
      <c r="FQ187" s="515"/>
      <c r="FR187" s="515"/>
      <c r="FS187" s="515"/>
      <c r="FT187" s="515"/>
      <c r="FU187" s="515"/>
      <c r="FV187" s="515"/>
      <c r="FW187" s="515"/>
      <c r="FX187" s="515"/>
      <c r="FY187" s="515"/>
      <c r="FZ187" s="515"/>
      <c r="GA187" s="515"/>
      <c r="GB187" s="515"/>
      <c r="GC187" s="515"/>
    </row>
    <row r="188" spans="1:185" s="549" customFormat="1" ht="10.9" customHeight="1">
      <c r="A188" s="515"/>
      <c r="B188" s="515"/>
      <c r="C188" s="515"/>
      <c r="D188" s="515"/>
      <c r="E188" s="700"/>
      <c r="F188" s="701"/>
      <c r="G188" s="515"/>
      <c r="H188" s="515"/>
      <c r="I188" s="514"/>
      <c r="J188" s="515"/>
      <c r="K188" s="515"/>
      <c r="L188" s="515"/>
      <c r="M188" s="515"/>
      <c r="N188" s="515"/>
      <c r="O188" s="515"/>
      <c r="P188" s="515"/>
      <c r="Q188" s="515"/>
      <c r="R188" s="515"/>
      <c r="S188" s="515"/>
      <c r="T188" s="515"/>
      <c r="U188" s="515"/>
      <c r="V188" s="515"/>
      <c r="W188" s="515"/>
      <c r="X188" s="515"/>
      <c r="Y188" s="515"/>
      <c r="Z188" s="515"/>
      <c r="AA188" s="515"/>
      <c r="AB188" s="515"/>
      <c r="AC188" s="515"/>
      <c r="AD188" s="515"/>
      <c r="AE188" s="515"/>
      <c r="AF188" s="515"/>
      <c r="AG188" s="515"/>
      <c r="AH188" s="515"/>
      <c r="AI188" s="515"/>
      <c r="AJ188" s="515"/>
      <c r="AK188" s="515"/>
      <c r="AL188" s="515"/>
      <c r="AM188" s="515"/>
      <c r="AN188" s="515"/>
      <c r="AO188" s="515"/>
      <c r="AP188" s="515"/>
      <c r="AQ188" s="515"/>
      <c r="AR188" s="515"/>
      <c r="AS188" s="515"/>
      <c r="AT188" s="515"/>
      <c r="AU188" s="515"/>
      <c r="AV188" s="515"/>
      <c r="AW188" s="515"/>
      <c r="AX188" s="515"/>
      <c r="AY188" s="515"/>
      <c r="AZ188" s="515"/>
      <c r="BA188" s="515"/>
      <c r="BB188" s="515"/>
      <c r="BC188" s="515"/>
      <c r="BD188" s="515"/>
      <c r="BE188" s="515"/>
      <c r="BF188" s="515"/>
      <c r="BG188" s="515"/>
      <c r="BH188" s="515"/>
      <c r="BI188" s="515"/>
      <c r="BJ188" s="515"/>
      <c r="BK188" s="515"/>
      <c r="BL188" s="515"/>
      <c r="BM188" s="515"/>
      <c r="BN188" s="515"/>
      <c r="BO188" s="515"/>
      <c r="BP188" s="515"/>
      <c r="BQ188" s="515"/>
      <c r="BR188" s="515"/>
      <c r="BS188" s="515"/>
      <c r="BT188" s="515"/>
      <c r="BU188" s="515"/>
      <c r="BV188" s="515"/>
      <c r="BW188" s="515"/>
      <c r="BX188" s="515"/>
      <c r="BY188" s="515"/>
      <c r="BZ188" s="515"/>
      <c r="CA188" s="515"/>
      <c r="CB188" s="515"/>
      <c r="CC188" s="515"/>
      <c r="CD188" s="515"/>
      <c r="CE188" s="515"/>
      <c r="CF188" s="515"/>
      <c r="CG188" s="515"/>
      <c r="CH188" s="515"/>
      <c r="CI188" s="515"/>
      <c r="CJ188" s="515"/>
      <c r="CK188" s="515"/>
      <c r="CL188" s="515"/>
      <c r="CM188" s="515"/>
      <c r="CN188" s="515"/>
      <c r="CO188" s="515"/>
      <c r="CP188" s="515"/>
      <c r="CQ188" s="515"/>
      <c r="CR188" s="515"/>
      <c r="CS188" s="515"/>
      <c r="CT188" s="515"/>
      <c r="CU188" s="515"/>
      <c r="CV188" s="515"/>
      <c r="CW188" s="515"/>
      <c r="CX188" s="515"/>
      <c r="CY188" s="515"/>
      <c r="CZ188" s="515"/>
      <c r="DA188" s="515"/>
      <c r="DB188" s="515"/>
      <c r="DC188" s="515"/>
      <c r="DD188" s="515"/>
      <c r="DE188" s="515"/>
      <c r="DF188" s="515"/>
      <c r="DG188" s="515"/>
      <c r="DH188" s="515"/>
      <c r="DI188" s="515"/>
      <c r="DJ188" s="515"/>
      <c r="DK188" s="515"/>
      <c r="DL188" s="515"/>
      <c r="DM188" s="515"/>
      <c r="DN188" s="515"/>
      <c r="DO188" s="515"/>
      <c r="DP188" s="515"/>
      <c r="DQ188" s="515"/>
      <c r="DR188" s="515"/>
      <c r="DS188" s="515"/>
      <c r="DT188" s="515"/>
      <c r="DU188" s="515"/>
      <c r="DV188" s="515"/>
      <c r="DW188" s="515"/>
      <c r="DX188" s="515"/>
      <c r="DY188" s="515"/>
      <c r="DZ188" s="515"/>
      <c r="EA188" s="515"/>
      <c r="EB188" s="515"/>
      <c r="EC188" s="515"/>
      <c r="ED188" s="515"/>
      <c r="EE188" s="515"/>
      <c r="EF188" s="515"/>
      <c r="EG188" s="515"/>
      <c r="EH188" s="515"/>
      <c r="EI188" s="515"/>
      <c r="EJ188" s="515"/>
      <c r="EK188" s="515"/>
      <c r="EL188" s="515"/>
      <c r="EM188" s="515"/>
      <c r="EN188" s="515"/>
      <c r="EO188" s="515"/>
      <c r="EP188" s="515"/>
      <c r="EQ188" s="515"/>
      <c r="ER188" s="515"/>
      <c r="ES188" s="515"/>
      <c r="ET188" s="515"/>
      <c r="EU188" s="515"/>
      <c r="EV188" s="515"/>
      <c r="EW188" s="515"/>
      <c r="EX188" s="515"/>
      <c r="EY188" s="515"/>
      <c r="EZ188" s="515"/>
      <c r="FA188" s="515"/>
      <c r="FB188" s="515"/>
      <c r="FC188" s="515"/>
      <c r="FD188" s="515"/>
      <c r="FE188" s="515"/>
      <c r="FF188" s="515"/>
      <c r="FG188" s="515"/>
      <c r="FH188" s="515"/>
      <c r="FI188" s="515"/>
      <c r="FJ188" s="515"/>
      <c r="FK188" s="515"/>
      <c r="FL188" s="515"/>
      <c r="FM188" s="515"/>
      <c r="FN188" s="515"/>
      <c r="FO188" s="515"/>
      <c r="FP188" s="515"/>
      <c r="FQ188" s="515"/>
      <c r="FR188" s="515"/>
      <c r="FS188" s="515"/>
      <c r="FT188" s="515"/>
      <c r="FU188" s="515"/>
      <c r="FV188" s="515"/>
      <c r="FW188" s="515"/>
      <c r="FX188" s="515"/>
      <c r="FY188" s="515"/>
      <c r="FZ188" s="515"/>
      <c r="GA188" s="515"/>
      <c r="GB188" s="515"/>
      <c r="GC188" s="515"/>
    </row>
    <row r="189" spans="1:185" s="549" customFormat="1" ht="10.9" customHeight="1">
      <c r="A189" s="515"/>
      <c r="B189" s="515"/>
      <c r="C189" s="515"/>
      <c r="D189" s="515"/>
      <c r="E189" s="700"/>
      <c r="F189" s="701"/>
      <c r="G189" s="515"/>
      <c r="H189" s="515"/>
      <c r="I189" s="514"/>
      <c r="J189" s="515"/>
      <c r="K189" s="515"/>
      <c r="L189" s="515"/>
      <c r="M189" s="515"/>
      <c r="N189" s="515"/>
      <c r="O189" s="515"/>
      <c r="P189" s="515"/>
      <c r="Q189" s="515"/>
      <c r="R189" s="515"/>
      <c r="S189" s="515"/>
      <c r="T189" s="515"/>
      <c r="U189" s="515"/>
      <c r="V189" s="515"/>
      <c r="W189" s="515"/>
      <c r="X189" s="515"/>
      <c r="Y189" s="515"/>
      <c r="Z189" s="515"/>
      <c r="AA189" s="515"/>
      <c r="AB189" s="515"/>
      <c r="AC189" s="515"/>
      <c r="AD189" s="515"/>
      <c r="AE189" s="515"/>
      <c r="AF189" s="515"/>
      <c r="AG189" s="515"/>
      <c r="AH189" s="515"/>
      <c r="AI189" s="515"/>
      <c r="AJ189" s="515"/>
      <c r="AK189" s="515"/>
      <c r="AL189" s="515"/>
      <c r="AM189" s="515"/>
      <c r="AN189" s="515"/>
      <c r="AO189" s="515"/>
      <c r="AP189" s="515"/>
      <c r="AQ189" s="515"/>
      <c r="AR189" s="515"/>
      <c r="AS189" s="515"/>
      <c r="AT189" s="515"/>
      <c r="AU189" s="515"/>
      <c r="AV189" s="515"/>
      <c r="AW189" s="515"/>
      <c r="AX189" s="515"/>
      <c r="AY189" s="515"/>
      <c r="AZ189" s="515"/>
      <c r="BA189" s="515"/>
      <c r="BB189" s="515"/>
      <c r="BC189" s="515"/>
      <c r="BD189" s="515"/>
      <c r="BE189" s="515"/>
      <c r="BF189" s="515"/>
      <c r="BG189" s="515"/>
      <c r="BH189" s="515"/>
      <c r="BI189" s="515"/>
      <c r="BJ189" s="515"/>
      <c r="BK189" s="515"/>
      <c r="BL189" s="515"/>
      <c r="BM189" s="515"/>
      <c r="BN189" s="515"/>
      <c r="BO189" s="515"/>
      <c r="BP189" s="515"/>
      <c r="BQ189" s="515"/>
      <c r="BR189" s="515"/>
      <c r="BS189" s="515"/>
      <c r="BT189" s="515"/>
      <c r="BU189" s="515"/>
      <c r="BV189" s="515"/>
      <c r="BW189" s="515"/>
      <c r="BX189" s="515"/>
      <c r="BY189" s="515"/>
      <c r="BZ189" s="515"/>
      <c r="CA189" s="515"/>
      <c r="CB189" s="515"/>
      <c r="CC189" s="515"/>
      <c r="CD189" s="515"/>
      <c r="CE189" s="515"/>
      <c r="CF189" s="515"/>
      <c r="CG189" s="515"/>
      <c r="CH189" s="515"/>
      <c r="CI189" s="515"/>
      <c r="CJ189" s="515"/>
      <c r="CK189" s="515"/>
      <c r="CL189" s="515"/>
      <c r="CM189" s="515"/>
      <c r="CN189" s="515"/>
      <c r="CO189" s="515"/>
      <c r="CP189" s="515"/>
      <c r="CQ189" s="515"/>
      <c r="CR189" s="515"/>
      <c r="CS189" s="515"/>
      <c r="CT189" s="515"/>
      <c r="CU189" s="515"/>
      <c r="CV189" s="515"/>
      <c r="CW189" s="515"/>
      <c r="CX189" s="515"/>
      <c r="CY189" s="515"/>
      <c r="CZ189" s="515"/>
      <c r="DA189" s="515"/>
      <c r="DB189" s="515"/>
      <c r="DC189" s="515"/>
      <c r="DD189" s="515"/>
      <c r="DE189" s="515"/>
      <c r="DF189" s="515"/>
      <c r="DG189" s="515"/>
      <c r="DH189" s="515"/>
      <c r="DI189" s="515"/>
      <c r="DJ189" s="515"/>
      <c r="DK189" s="515"/>
      <c r="DL189" s="515"/>
      <c r="DM189" s="515"/>
      <c r="DN189" s="515"/>
      <c r="DO189" s="515"/>
      <c r="DP189" s="515"/>
      <c r="DQ189" s="515"/>
      <c r="DR189" s="515"/>
      <c r="DS189" s="515"/>
      <c r="DT189" s="515"/>
      <c r="DU189" s="515"/>
      <c r="DV189" s="515"/>
      <c r="DW189" s="515"/>
      <c r="DX189" s="515"/>
      <c r="DY189" s="515"/>
      <c r="DZ189" s="515"/>
      <c r="EA189" s="515"/>
      <c r="EB189" s="515"/>
      <c r="EC189" s="515"/>
      <c r="ED189" s="515"/>
      <c r="EE189" s="515"/>
      <c r="EF189" s="515"/>
      <c r="EG189" s="515"/>
      <c r="EH189" s="515"/>
      <c r="EI189" s="515"/>
      <c r="EJ189" s="515"/>
      <c r="EK189" s="515"/>
      <c r="EL189" s="515"/>
      <c r="EM189" s="515"/>
      <c r="EN189" s="515"/>
      <c r="EO189" s="515"/>
      <c r="EP189" s="515"/>
      <c r="EQ189" s="515"/>
      <c r="ER189" s="515"/>
      <c r="ES189" s="515"/>
      <c r="ET189" s="515"/>
      <c r="EU189" s="515"/>
      <c r="EV189" s="515"/>
      <c r="EW189" s="515"/>
      <c r="EX189" s="515"/>
      <c r="EY189" s="515"/>
      <c r="EZ189" s="515"/>
      <c r="FA189" s="515"/>
      <c r="FB189" s="515"/>
      <c r="FC189" s="515"/>
      <c r="FD189" s="515"/>
      <c r="FE189" s="515"/>
      <c r="FF189" s="515"/>
      <c r="FG189" s="515"/>
      <c r="FH189" s="515"/>
      <c r="FI189" s="515"/>
      <c r="FJ189" s="515"/>
      <c r="FK189" s="515"/>
      <c r="FL189" s="515"/>
      <c r="FM189" s="515"/>
      <c r="FN189" s="515"/>
      <c r="FO189" s="515"/>
      <c r="FP189" s="515"/>
      <c r="FQ189" s="515"/>
      <c r="FR189" s="515"/>
      <c r="FS189" s="515"/>
      <c r="FT189" s="515"/>
      <c r="FU189" s="515"/>
      <c r="FV189" s="515"/>
      <c r="FW189" s="515"/>
      <c r="FX189" s="515"/>
      <c r="FY189" s="515"/>
      <c r="FZ189" s="515"/>
      <c r="GA189" s="515"/>
      <c r="GB189" s="515"/>
      <c r="GC189" s="515"/>
    </row>
    <row r="190" spans="1:185" s="549" customFormat="1" ht="10.9" customHeight="1">
      <c r="A190" s="515"/>
      <c r="B190" s="515"/>
      <c r="C190" s="515"/>
      <c r="D190" s="515"/>
      <c r="E190" s="700"/>
      <c r="F190" s="701"/>
      <c r="G190" s="515"/>
      <c r="H190" s="515"/>
      <c r="I190" s="514"/>
      <c r="J190" s="515"/>
      <c r="K190" s="515"/>
      <c r="L190" s="515"/>
      <c r="M190" s="515"/>
      <c r="N190" s="515"/>
      <c r="O190" s="515"/>
      <c r="P190" s="515"/>
      <c r="Q190" s="515"/>
      <c r="R190" s="515"/>
      <c r="S190" s="515"/>
      <c r="T190" s="515"/>
      <c r="U190" s="515"/>
      <c r="V190" s="515"/>
      <c r="W190" s="515"/>
      <c r="X190" s="515"/>
      <c r="Y190" s="515"/>
      <c r="Z190" s="515"/>
      <c r="AA190" s="515"/>
      <c r="AB190" s="515"/>
      <c r="AC190" s="515"/>
      <c r="AD190" s="515"/>
      <c r="AE190" s="515"/>
      <c r="AF190" s="515"/>
      <c r="AG190" s="515"/>
      <c r="AH190" s="515"/>
      <c r="AI190" s="515"/>
      <c r="AJ190" s="515"/>
      <c r="AK190" s="515"/>
      <c r="AL190" s="515"/>
      <c r="AM190" s="515"/>
      <c r="AN190" s="515"/>
      <c r="AO190" s="515"/>
      <c r="AP190" s="515"/>
      <c r="AQ190" s="515"/>
      <c r="AR190" s="515"/>
      <c r="AS190" s="515"/>
      <c r="AT190" s="515"/>
      <c r="AU190" s="515"/>
      <c r="AV190" s="515"/>
      <c r="AW190" s="515"/>
      <c r="AX190" s="515"/>
      <c r="AY190" s="515"/>
      <c r="AZ190" s="515"/>
      <c r="BA190" s="515"/>
      <c r="BB190" s="515"/>
      <c r="BC190" s="515"/>
      <c r="BD190" s="515"/>
      <c r="BE190" s="515"/>
      <c r="BF190" s="515"/>
      <c r="BG190" s="515"/>
      <c r="BH190" s="515"/>
      <c r="BI190" s="515"/>
      <c r="BJ190" s="515"/>
      <c r="BK190" s="515"/>
      <c r="BL190" s="515"/>
      <c r="BM190" s="515"/>
      <c r="BN190" s="515"/>
      <c r="BO190" s="515"/>
      <c r="BP190" s="515"/>
      <c r="BQ190" s="515"/>
      <c r="BR190" s="515"/>
      <c r="BS190" s="515"/>
      <c r="BT190" s="515"/>
      <c r="BU190" s="515"/>
      <c r="BV190" s="515"/>
      <c r="BW190" s="515"/>
      <c r="BX190" s="515"/>
      <c r="BY190" s="515"/>
      <c r="BZ190" s="515"/>
      <c r="CA190" s="515"/>
      <c r="CB190" s="515"/>
      <c r="CC190" s="515"/>
      <c r="CD190" s="515"/>
      <c r="CE190" s="515"/>
      <c r="CF190" s="515"/>
      <c r="CG190" s="515"/>
      <c r="CH190" s="515"/>
      <c r="CI190" s="515"/>
      <c r="CJ190" s="515"/>
      <c r="CK190" s="515"/>
      <c r="CL190" s="515"/>
      <c r="CM190" s="515"/>
      <c r="CN190" s="515"/>
      <c r="CO190" s="515"/>
      <c r="CP190" s="515"/>
      <c r="CQ190" s="515"/>
      <c r="CR190" s="515"/>
      <c r="CS190" s="515"/>
      <c r="CT190" s="515"/>
      <c r="CU190" s="515"/>
      <c r="CV190" s="515"/>
      <c r="CW190" s="515"/>
      <c r="CX190" s="515"/>
      <c r="CY190" s="515"/>
      <c r="CZ190" s="515"/>
      <c r="DA190" s="515"/>
      <c r="DB190" s="515"/>
      <c r="DC190" s="515"/>
      <c r="DD190" s="515"/>
      <c r="DE190" s="515"/>
      <c r="DF190" s="515"/>
      <c r="DG190" s="515"/>
      <c r="DH190" s="515"/>
      <c r="DI190" s="515"/>
      <c r="DJ190" s="515"/>
      <c r="DK190" s="515"/>
      <c r="DL190" s="515"/>
      <c r="DM190" s="515"/>
      <c r="DN190" s="515"/>
      <c r="DO190" s="515"/>
      <c r="DP190" s="515"/>
      <c r="DQ190" s="515"/>
      <c r="DR190" s="515"/>
      <c r="DS190" s="515"/>
      <c r="DT190" s="515"/>
      <c r="DU190" s="515"/>
      <c r="DV190" s="515"/>
      <c r="DW190" s="515"/>
      <c r="DX190" s="515"/>
      <c r="DY190" s="515"/>
      <c r="DZ190" s="515"/>
      <c r="EA190" s="515"/>
      <c r="EB190" s="515"/>
      <c r="EC190" s="515"/>
      <c r="ED190" s="515"/>
      <c r="EE190" s="515"/>
      <c r="EF190" s="515"/>
      <c r="EG190" s="515"/>
      <c r="EH190" s="515"/>
      <c r="EI190" s="515"/>
      <c r="EJ190" s="515"/>
      <c r="EK190" s="515"/>
      <c r="EL190" s="515"/>
      <c r="EM190" s="515"/>
      <c r="EN190" s="515"/>
      <c r="EO190" s="515"/>
      <c r="EP190" s="515"/>
      <c r="EQ190" s="515"/>
      <c r="ER190" s="515"/>
      <c r="ES190" s="515"/>
      <c r="ET190" s="515"/>
      <c r="EU190" s="515"/>
      <c r="EV190" s="515"/>
      <c r="EW190" s="515"/>
      <c r="EX190" s="515"/>
      <c r="EY190" s="515"/>
      <c r="EZ190" s="515"/>
      <c r="FA190" s="515"/>
      <c r="FB190" s="515"/>
      <c r="FC190" s="515"/>
      <c r="FD190" s="515"/>
      <c r="FE190" s="515"/>
      <c r="FF190" s="515"/>
      <c r="FG190" s="515"/>
      <c r="FH190" s="515"/>
      <c r="FI190" s="515"/>
      <c r="FJ190" s="515"/>
      <c r="FK190" s="515"/>
      <c r="FL190" s="515"/>
      <c r="FM190" s="515"/>
      <c r="FN190" s="515"/>
      <c r="FO190" s="515"/>
      <c r="FP190" s="515"/>
      <c r="FQ190" s="515"/>
      <c r="FR190" s="515"/>
      <c r="FS190" s="515"/>
      <c r="FT190" s="515"/>
      <c r="FU190" s="515"/>
      <c r="FV190" s="515"/>
      <c r="FW190" s="515"/>
      <c r="FX190" s="515"/>
      <c r="FY190" s="515"/>
      <c r="FZ190" s="515"/>
      <c r="GA190" s="515"/>
      <c r="GB190" s="515"/>
      <c r="GC190" s="515"/>
    </row>
    <row r="191" spans="1:185" s="549" customFormat="1" ht="10.9" customHeight="1">
      <c r="A191" s="515"/>
      <c r="B191" s="515"/>
      <c r="C191" s="515"/>
      <c r="D191" s="515"/>
      <c r="E191" s="700"/>
      <c r="F191" s="701"/>
      <c r="G191" s="515"/>
      <c r="H191" s="515"/>
      <c r="I191" s="514"/>
      <c r="J191" s="515"/>
      <c r="K191" s="515"/>
      <c r="L191" s="515"/>
      <c r="M191" s="515"/>
      <c r="N191" s="515"/>
      <c r="O191" s="515"/>
      <c r="P191" s="515"/>
      <c r="Q191" s="515"/>
      <c r="R191" s="515"/>
      <c r="S191" s="515"/>
      <c r="T191" s="515"/>
      <c r="U191" s="515"/>
      <c r="V191" s="515"/>
      <c r="W191" s="515"/>
      <c r="X191" s="515"/>
      <c r="Y191" s="515"/>
      <c r="Z191" s="515"/>
      <c r="AA191" s="515"/>
      <c r="AB191" s="515"/>
      <c r="AC191" s="515"/>
      <c r="AD191" s="515"/>
      <c r="AE191" s="515"/>
      <c r="AF191" s="515"/>
      <c r="AG191" s="515"/>
      <c r="AH191" s="515"/>
      <c r="AI191" s="515"/>
      <c r="AJ191" s="515"/>
      <c r="AK191" s="515"/>
      <c r="AL191" s="515"/>
      <c r="AM191" s="515"/>
      <c r="AN191" s="515"/>
      <c r="AO191" s="515"/>
      <c r="AP191" s="515"/>
      <c r="AQ191" s="515"/>
      <c r="AR191" s="515"/>
      <c r="AS191" s="515"/>
      <c r="AT191" s="515"/>
      <c r="AU191" s="515"/>
      <c r="AV191" s="515"/>
      <c r="AW191" s="515"/>
      <c r="AX191" s="515"/>
      <c r="AY191" s="515"/>
      <c r="AZ191" s="515"/>
      <c r="BA191" s="515"/>
      <c r="BB191" s="515"/>
      <c r="BC191" s="515"/>
      <c r="BD191" s="515"/>
      <c r="BE191" s="515"/>
      <c r="BF191" s="515"/>
      <c r="BG191" s="515"/>
      <c r="BH191" s="515"/>
      <c r="BI191" s="515"/>
      <c r="BJ191" s="515"/>
      <c r="BK191" s="515"/>
      <c r="BL191" s="515"/>
      <c r="BM191" s="515"/>
      <c r="BN191" s="515"/>
      <c r="BO191" s="515"/>
      <c r="BP191" s="515"/>
      <c r="BQ191" s="515"/>
      <c r="BR191" s="515"/>
      <c r="BS191" s="515"/>
      <c r="BT191" s="515"/>
      <c r="BU191" s="515"/>
      <c r="BV191" s="515"/>
      <c r="BW191" s="515"/>
      <c r="BX191" s="515"/>
      <c r="BY191" s="515"/>
      <c r="BZ191" s="515"/>
      <c r="CA191" s="515"/>
      <c r="CB191" s="515"/>
      <c r="CC191" s="515"/>
      <c r="CD191" s="515"/>
      <c r="CE191" s="515"/>
      <c r="CF191" s="515"/>
      <c r="CG191" s="515"/>
      <c r="CH191" s="515"/>
      <c r="CI191" s="515"/>
      <c r="CJ191" s="515"/>
      <c r="CK191" s="515"/>
      <c r="CL191" s="515"/>
      <c r="CM191" s="515"/>
      <c r="CN191" s="515"/>
      <c r="CO191" s="515"/>
      <c r="CP191" s="515"/>
      <c r="CQ191" s="515"/>
      <c r="CR191" s="515"/>
      <c r="CS191" s="515"/>
      <c r="CT191" s="515"/>
      <c r="CU191" s="515"/>
      <c r="CV191" s="515"/>
      <c r="CW191" s="515"/>
      <c r="CX191" s="515"/>
      <c r="CY191" s="515"/>
      <c r="CZ191" s="515"/>
      <c r="DA191" s="515"/>
      <c r="DB191" s="515"/>
      <c r="DC191" s="515"/>
      <c r="DD191" s="515"/>
      <c r="DE191" s="515"/>
      <c r="DF191" s="515"/>
      <c r="DG191" s="515"/>
      <c r="DH191" s="515"/>
      <c r="DI191" s="515"/>
      <c r="DJ191" s="515"/>
      <c r="DK191" s="515"/>
      <c r="DL191" s="515"/>
      <c r="DM191" s="515"/>
      <c r="DN191" s="515"/>
      <c r="DO191" s="515"/>
      <c r="DP191" s="515"/>
      <c r="DQ191" s="515"/>
      <c r="DR191" s="515"/>
      <c r="DS191" s="515"/>
      <c r="DT191" s="515"/>
      <c r="DU191" s="515"/>
      <c r="DV191" s="515"/>
      <c r="DW191" s="515"/>
      <c r="DX191" s="515"/>
      <c r="DY191" s="515"/>
      <c r="DZ191" s="515"/>
      <c r="EA191" s="515"/>
      <c r="EB191" s="515"/>
      <c r="EC191" s="515"/>
      <c r="ED191" s="515"/>
      <c r="EE191" s="515"/>
      <c r="EF191" s="515"/>
      <c r="EG191" s="515"/>
      <c r="EH191" s="515"/>
      <c r="EI191" s="515"/>
      <c r="EJ191" s="515"/>
      <c r="EK191" s="515"/>
      <c r="EL191" s="515"/>
      <c r="EM191" s="515"/>
      <c r="EN191" s="515"/>
      <c r="EO191" s="515"/>
      <c r="EP191" s="515"/>
      <c r="EQ191" s="515"/>
      <c r="ER191" s="515"/>
      <c r="ES191" s="515"/>
      <c r="ET191" s="515"/>
      <c r="EU191" s="515"/>
      <c r="EV191" s="515"/>
      <c r="EW191" s="515"/>
      <c r="EX191" s="515"/>
      <c r="EY191" s="515"/>
      <c r="EZ191" s="515"/>
      <c r="FA191" s="515"/>
      <c r="FB191" s="515"/>
      <c r="FC191" s="515"/>
      <c r="FD191" s="515"/>
      <c r="FE191" s="515"/>
      <c r="FF191" s="515"/>
      <c r="FG191" s="515"/>
      <c r="FH191" s="515"/>
      <c r="FI191" s="515"/>
      <c r="FJ191" s="515"/>
      <c r="FK191" s="515"/>
      <c r="FL191" s="515"/>
      <c r="FM191" s="515"/>
      <c r="FN191" s="515"/>
      <c r="FO191" s="515"/>
      <c r="FP191" s="515"/>
      <c r="FQ191" s="515"/>
      <c r="FR191" s="515"/>
      <c r="FS191" s="515"/>
      <c r="FT191" s="515"/>
      <c r="FU191" s="515"/>
      <c r="FV191" s="515"/>
      <c r="FW191" s="515"/>
      <c r="FX191" s="515"/>
      <c r="FY191" s="515"/>
      <c r="FZ191" s="515"/>
      <c r="GA191" s="515"/>
      <c r="GB191" s="515"/>
      <c r="GC191" s="515"/>
    </row>
    <row r="192" spans="1:185" s="549" customFormat="1" ht="10.9" customHeight="1">
      <c r="A192" s="515"/>
      <c r="B192" s="515"/>
      <c r="C192" s="515"/>
      <c r="D192" s="515"/>
      <c r="E192" s="700"/>
      <c r="F192" s="701"/>
      <c r="G192" s="515"/>
      <c r="H192" s="515"/>
      <c r="I192" s="514"/>
      <c r="J192" s="515"/>
      <c r="K192" s="515"/>
      <c r="L192" s="515"/>
      <c r="M192" s="515"/>
      <c r="N192" s="515"/>
      <c r="O192" s="515"/>
      <c r="P192" s="515"/>
      <c r="Q192" s="515"/>
      <c r="R192" s="515"/>
      <c r="S192" s="515"/>
      <c r="T192" s="515"/>
      <c r="U192" s="515"/>
      <c r="V192" s="515"/>
      <c r="W192" s="515"/>
      <c r="X192" s="515"/>
      <c r="Y192" s="515"/>
      <c r="Z192" s="515"/>
      <c r="AA192" s="515"/>
      <c r="AB192" s="515"/>
      <c r="AC192" s="515"/>
      <c r="AD192" s="515"/>
      <c r="AE192" s="515"/>
      <c r="AF192" s="515"/>
      <c r="AG192" s="515"/>
      <c r="AH192" s="515"/>
      <c r="AI192" s="515"/>
      <c r="AJ192" s="515"/>
      <c r="AK192" s="515"/>
      <c r="AL192" s="515"/>
      <c r="AM192" s="515"/>
      <c r="AN192" s="515"/>
      <c r="AO192" s="515"/>
      <c r="AP192" s="515"/>
      <c r="AQ192" s="515"/>
      <c r="AR192" s="515"/>
      <c r="AS192" s="515"/>
      <c r="AT192" s="515"/>
      <c r="AU192" s="515"/>
      <c r="AV192" s="515"/>
      <c r="AW192" s="515"/>
      <c r="AX192" s="515"/>
      <c r="AY192" s="515"/>
      <c r="AZ192" s="515"/>
      <c r="BA192" s="515"/>
      <c r="BB192" s="515"/>
      <c r="BC192" s="515"/>
      <c r="BD192" s="515"/>
      <c r="BE192" s="515"/>
      <c r="BF192" s="515"/>
      <c r="BG192" s="515"/>
      <c r="BH192" s="515"/>
      <c r="BI192" s="515"/>
      <c r="BJ192" s="515"/>
      <c r="BK192" s="515"/>
      <c r="BL192" s="515"/>
      <c r="BM192" s="515"/>
      <c r="BN192" s="515"/>
      <c r="BO192" s="515"/>
      <c r="BP192" s="515"/>
      <c r="BQ192" s="515"/>
      <c r="BR192" s="515"/>
      <c r="BS192" s="515"/>
      <c r="BT192" s="515"/>
      <c r="BU192" s="515"/>
      <c r="BV192" s="515"/>
      <c r="BW192" s="515"/>
      <c r="BX192" s="515"/>
      <c r="BY192" s="515"/>
      <c r="BZ192" s="515"/>
      <c r="CA192" s="515"/>
      <c r="CB192" s="515"/>
      <c r="CC192" s="515"/>
      <c r="CD192" s="515"/>
      <c r="CE192" s="515"/>
      <c r="CF192" s="515"/>
      <c r="CG192" s="515"/>
      <c r="CH192" s="515"/>
      <c r="CI192" s="515"/>
      <c r="CJ192" s="515"/>
      <c r="CK192" s="515"/>
      <c r="CL192" s="515"/>
      <c r="CM192" s="515"/>
      <c r="CN192" s="515"/>
      <c r="CO192" s="515"/>
      <c r="CP192" s="515"/>
      <c r="CQ192" s="515"/>
      <c r="CR192" s="515"/>
      <c r="CS192" s="515"/>
      <c r="CT192" s="515"/>
      <c r="CU192" s="515"/>
      <c r="CV192" s="515"/>
      <c r="CW192" s="515"/>
      <c r="CX192" s="515"/>
      <c r="CY192" s="515"/>
      <c r="CZ192" s="515"/>
      <c r="DA192" s="515"/>
      <c r="DB192" s="515"/>
      <c r="DC192" s="515"/>
      <c r="DD192" s="515"/>
      <c r="DE192" s="515"/>
      <c r="DF192" s="515"/>
      <c r="DG192" s="515"/>
      <c r="DH192" s="515"/>
      <c r="DI192" s="515"/>
      <c r="DJ192" s="515"/>
      <c r="DK192" s="515"/>
      <c r="DL192" s="515"/>
      <c r="DM192" s="515"/>
      <c r="DN192" s="515"/>
      <c r="DO192" s="515"/>
      <c r="DP192" s="515"/>
      <c r="DQ192" s="515"/>
      <c r="DR192" s="515"/>
      <c r="DS192" s="515"/>
      <c r="DT192" s="515"/>
      <c r="DU192" s="515"/>
      <c r="DV192" s="515"/>
      <c r="DW192" s="515"/>
      <c r="DX192" s="515"/>
      <c r="DY192" s="515"/>
      <c r="DZ192" s="515"/>
      <c r="EA192" s="515"/>
      <c r="EB192" s="515"/>
      <c r="EC192" s="515"/>
      <c r="ED192" s="515"/>
      <c r="EE192" s="515"/>
      <c r="EF192" s="515"/>
      <c r="EG192" s="515"/>
      <c r="EH192" s="515"/>
      <c r="EI192" s="515"/>
      <c r="EJ192" s="515"/>
      <c r="EK192" s="515"/>
      <c r="EL192" s="515"/>
      <c r="EM192" s="515"/>
      <c r="EN192" s="515"/>
      <c r="EO192" s="515"/>
      <c r="EP192" s="515"/>
      <c r="EQ192" s="515"/>
      <c r="ER192" s="515"/>
      <c r="ES192" s="515"/>
      <c r="ET192" s="515"/>
      <c r="EU192" s="515"/>
      <c r="EV192" s="515"/>
      <c r="EW192" s="515"/>
      <c r="EX192" s="515"/>
      <c r="EY192" s="515"/>
      <c r="EZ192" s="515"/>
      <c r="FA192" s="515"/>
      <c r="FB192" s="515"/>
      <c r="FC192" s="515"/>
      <c r="FD192" s="515"/>
      <c r="FE192" s="515"/>
      <c r="FF192" s="515"/>
      <c r="FG192" s="515"/>
      <c r="FH192" s="515"/>
      <c r="FI192" s="515"/>
      <c r="FJ192" s="515"/>
      <c r="FK192" s="515"/>
      <c r="FL192" s="515"/>
      <c r="FM192" s="515"/>
      <c r="FN192" s="515"/>
      <c r="FO192" s="515"/>
      <c r="FP192" s="515"/>
      <c r="FQ192" s="515"/>
      <c r="FR192" s="515"/>
      <c r="FS192" s="515"/>
      <c r="FT192" s="515"/>
      <c r="FU192" s="515"/>
      <c r="FV192" s="515"/>
      <c r="FW192" s="515"/>
      <c r="FX192" s="515"/>
      <c r="FY192" s="515"/>
      <c r="FZ192" s="515"/>
      <c r="GA192" s="515"/>
      <c r="GB192" s="515"/>
      <c r="GC192" s="515"/>
    </row>
    <row r="193" spans="1:185" s="549" customFormat="1" ht="10.9" customHeight="1">
      <c r="A193" s="515"/>
      <c r="B193" s="515"/>
      <c r="C193" s="515"/>
      <c r="D193" s="515"/>
      <c r="E193" s="700"/>
      <c r="F193" s="701"/>
      <c r="G193" s="515"/>
      <c r="H193" s="515"/>
      <c r="I193" s="514"/>
      <c r="J193" s="515"/>
      <c r="K193" s="515"/>
      <c r="L193" s="515"/>
      <c r="M193" s="515"/>
      <c r="N193" s="515"/>
      <c r="O193" s="515"/>
      <c r="P193" s="515"/>
      <c r="Q193" s="515"/>
      <c r="R193" s="515"/>
      <c r="S193" s="515"/>
      <c r="T193" s="515"/>
      <c r="U193" s="515"/>
      <c r="V193" s="515"/>
      <c r="W193" s="515"/>
      <c r="X193" s="515"/>
      <c r="Y193" s="515"/>
      <c r="Z193" s="515"/>
      <c r="AA193" s="515"/>
      <c r="AB193" s="515"/>
      <c r="AC193" s="515"/>
      <c r="AD193" s="515"/>
      <c r="AE193" s="515"/>
      <c r="AF193" s="515"/>
      <c r="AG193" s="515"/>
      <c r="AH193" s="515"/>
      <c r="AI193" s="515"/>
      <c r="AJ193" s="515"/>
      <c r="AK193" s="515"/>
      <c r="AL193" s="515"/>
      <c r="AM193" s="515"/>
      <c r="AN193" s="515"/>
      <c r="AO193" s="515"/>
      <c r="AP193" s="515"/>
      <c r="AQ193" s="515"/>
      <c r="AR193" s="515"/>
      <c r="AS193" s="515"/>
      <c r="AT193" s="515"/>
      <c r="AU193" s="515"/>
      <c r="AV193" s="515"/>
      <c r="AW193" s="515"/>
      <c r="AX193" s="515"/>
      <c r="AY193" s="515"/>
      <c r="AZ193" s="515"/>
      <c r="BA193" s="515"/>
      <c r="BB193" s="515"/>
      <c r="BC193" s="515"/>
      <c r="BD193" s="515"/>
      <c r="BE193" s="515"/>
      <c r="BF193" s="515"/>
      <c r="BG193" s="515"/>
      <c r="BH193" s="515"/>
      <c r="BI193" s="515"/>
      <c r="BJ193" s="515"/>
      <c r="BK193" s="515"/>
      <c r="BL193" s="515"/>
      <c r="BM193" s="515"/>
      <c r="BN193" s="515"/>
      <c r="BO193" s="515"/>
      <c r="BP193" s="515"/>
      <c r="BQ193" s="515"/>
      <c r="BR193" s="515"/>
      <c r="BS193" s="515"/>
      <c r="BT193" s="515"/>
      <c r="BU193" s="515"/>
      <c r="BV193" s="515"/>
      <c r="BW193" s="515"/>
      <c r="BX193" s="515"/>
      <c r="BY193" s="515"/>
      <c r="BZ193" s="515"/>
      <c r="CA193" s="515"/>
      <c r="CB193" s="515"/>
      <c r="CC193" s="515"/>
      <c r="CD193" s="515"/>
      <c r="CE193" s="515"/>
      <c r="CF193" s="515"/>
      <c r="CG193" s="515"/>
      <c r="CH193" s="515"/>
      <c r="CI193" s="515"/>
      <c r="CJ193" s="515"/>
      <c r="CK193" s="515"/>
      <c r="CL193" s="515"/>
      <c r="CM193" s="515"/>
      <c r="CN193" s="515"/>
      <c r="CO193" s="515"/>
      <c r="CP193" s="515"/>
      <c r="CQ193" s="515"/>
      <c r="CR193" s="515"/>
      <c r="CS193" s="515"/>
      <c r="CT193" s="515"/>
      <c r="CU193" s="515"/>
      <c r="CV193" s="515"/>
      <c r="CW193" s="515"/>
      <c r="CX193" s="515"/>
      <c r="CY193" s="515"/>
      <c r="CZ193" s="515"/>
      <c r="DA193" s="515"/>
      <c r="DB193" s="515"/>
      <c r="DC193" s="515"/>
      <c r="DD193" s="515"/>
      <c r="DE193" s="515"/>
      <c r="DF193" s="515"/>
      <c r="DG193" s="515"/>
      <c r="DH193" s="515"/>
      <c r="DI193" s="515"/>
      <c r="DJ193" s="515"/>
      <c r="DK193" s="515"/>
      <c r="DL193" s="515"/>
      <c r="DM193" s="515"/>
      <c r="DN193" s="515"/>
      <c r="DO193" s="515"/>
      <c r="DP193" s="515"/>
      <c r="DQ193" s="515"/>
      <c r="DR193" s="515"/>
      <c r="DS193" s="515"/>
      <c r="DT193" s="515"/>
      <c r="DU193" s="515"/>
      <c r="DV193" s="515"/>
      <c r="DW193" s="515"/>
      <c r="DX193" s="515"/>
      <c r="DY193" s="515"/>
      <c r="DZ193" s="515"/>
      <c r="EA193" s="515"/>
      <c r="EB193" s="515"/>
      <c r="EC193" s="515"/>
      <c r="ED193" s="515"/>
      <c r="EE193" s="515"/>
      <c r="EF193" s="515"/>
      <c r="EG193" s="515"/>
      <c r="EH193" s="515"/>
      <c r="EI193" s="515"/>
      <c r="EJ193" s="515"/>
      <c r="EK193" s="515"/>
      <c r="EL193" s="515"/>
      <c r="EM193" s="515"/>
      <c r="EN193" s="515"/>
      <c r="EO193" s="515"/>
      <c r="EP193" s="515"/>
      <c r="EQ193" s="515"/>
      <c r="ER193" s="515"/>
      <c r="ES193" s="515"/>
      <c r="ET193" s="515"/>
      <c r="EU193" s="515"/>
      <c r="EV193" s="515"/>
      <c r="EW193" s="515"/>
      <c r="EX193" s="515"/>
      <c r="EY193" s="515"/>
      <c r="EZ193" s="515"/>
      <c r="FA193" s="515"/>
      <c r="FB193" s="515"/>
      <c r="FC193" s="515"/>
      <c r="FD193" s="515"/>
      <c r="FE193" s="515"/>
      <c r="FF193" s="515"/>
      <c r="FG193" s="515"/>
      <c r="FH193" s="515"/>
      <c r="FI193" s="515"/>
      <c r="FJ193" s="515"/>
      <c r="FK193" s="515"/>
      <c r="FL193" s="515"/>
      <c r="FM193" s="515"/>
      <c r="FN193" s="515"/>
      <c r="FO193" s="515"/>
      <c r="FP193" s="515"/>
      <c r="FQ193" s="515"/>
      <c r="FR193" s="515"/>
      <c r="FS193" s="515"/>
      <c r="FT193" s="515"/>
      <c r="FU193" s="515"/>
      <c r="FV193" s="515"/>
      <c r="FW193" s="515"/>
      <c r="FX193" s="515"/>
      <c r="FY193" s="515"/>
      <c r="FZ193" s="515"/>
      <c r="GA193" s="515"/>
      <c r="GB193" s="515"/>
      <c r="GC193" s="515"/>
    </row>
    <row r="194" spans="1:185" s="549" customFormat="1" ht="10.9" customHeight="1">
      <c r="A194" s="515"/>
      <c r="B194" s="515"/>
      <c r="C194" s="515"/>
      <c r="D194" s="515"/>
      <c r="E194" s="700"/>
      <c r="F194" s="701"/>
      <c r="G194" s="515"/>
      <c r="H194" s="515"/>
      <c r="I194" s="514"/>
      <c r="J194" s="515"/>
      <c r="K194" s="515"/>
      <c r="L194" s="515"/>
      <c r="M194" s="515"/>
      <c r="N194" s="515"/>
      <c r="O194" s="515"/>
      <c r="P194" s="515"/>
      <c r="Q194" s="515"/>
      <c r="R194" s="515"/>
      <c r="S194" s="515"/>
      <c r="T194" s="515"/>
      <c r="U194" s="515"/>
      <c r="V194" s="515"/>
      <c r="W194" s="515"/>
      <c r="X194" s="515"/>
      <c r="Y194" s="515"/>
      <c r="Z194" s="515"/>
      <c r="AA194" s="515"/>
      <c r="AB194" s="515"/>
      <c r="AC194" s="515"/>
      <c r="AD194" s="515"/>
      <c r="AE194" s="515"/>
      <c r="AF194" s="515"/>
      <c r="AG194" s="515"/>
      <c r="AH194" s="515"/>
      <c r="AI194" s="515"/>
      <c r="AJ194" s="515"/>
      <c r="AK194" s="515"/>
      <c r="AL194" s="515"/>
      <c r="AM194" s="515"/>
      <c r="AN194" s="515"/>
      <c r="AO194" s="515"/>
      <c r="AP194" s="515"/>
      <c r="AQ194" s="515"/>
      <c r="AR194" s="515"/>
      <c r="AS194" s="515"/>
      <c r="AT194" s="515"/>
      <c r="AU194" s="515"/>
      <c r="AV194" s="515"/>
      <c r="AW194" s="515"/>
      <c r="AX194" s="515"/>
      <c r="AY194" s="515"/>
      <c r="AZ194" s="515"/>
      <c r="BA194" s="515"/>
      <c r="BB194" s="515"/>
      <c r="BC194" s="515"/>
      <c r="BD194" s="515"/>
      <c r="BE194" s="515"/>
      <c r="BF194" s="515"/>
      <c r="BG194" s="515"/>
      <c r="BH194" s="515"/>
      <c r="BI194" s="515"/>
      <c r="BJ194" s="515"/>
      <c r="BK194" s="515"/>
      <c r="BL194" s="515"/>
      <c r="BM194" s="515"/>
      <c r="BN194" s="515"/>
      <c r="BO194" s="515"/>
      <c r="BP194" s="515"/>
      <c r="BQ194" s="515"/>
      <c r="BR194" s="515"/>
      <c r="BS194" s="515"/>
      <c r="BT194" s="515"/>
      <c r="BU194" s="515"/>
      <c r="BV194" s="515"/>
      <c r="BW194" s="515"/>
      <c r="BX194" s="515"/>
      <c r="BY194" s="515"/>
      <c r="BZ194" s="515"/>
      <c r="CA194" s="515"/>
      <c r="CB194" s="515"/>
      <c r="CC194" s="515"/>
      <c r="CD194" s="515"/>
      <c r="CE194" s="515"/>
      <c r="CF194" s="515"/>
      <c r="CG194" s="515"/>
      <c r="CH194" s="515"/>
      <c r="CI194" s="515"/>
      <c r="CJ194" s="515"/>
      <c r="CK194" s="515"/>
      <c r="CL194" s="515"/>
      <c r="CM194" s="515"/>
      <c r="CN194" s="515"/>
      <c r="CO194" s="515"/>
      <c r="CP194" s="515"/>
      <c r="CQ194" s="515"/>
      <c r="CR194" s="515"/>
      <c r="CS194" s="515"/>
      <c r="CT194" s="515"/>
      <c r="CU194" s="515"/>
      <c r="CV194" s="515"/>
      <c r="CW194" s="515"/>
      <c r="CX194" s="515"/>
      <c r="CY194" s="515"/>
      <c r="CZ194" s="515"/>
      <c r="DA194" s="515"/>
      <c r="DB194" s="515"/>
      <c r="DC194" s="515"/>
      <c r="DD194" s="515"/>
      <c r="DE194" s="515"/>
      <c r="DF194" s="515"/>
      <c r="DG194" s="515"/>
      <c r="DH194" s="515"/>
      <c r="DI194" s="515"/>
      <c r="DJ194" s="515"/>
      <c r="DK194" s="515"/>
      <c r="DL194" s="515"/>
      <c r="DM194" s="515"/>
      <c r="DN194" s="515"/>
      <c r="DO194" s="515"/>
      <c r="DP194" s="515"/>
      <c r="DQ194" s="515"/>
      <c r="DR194" s="515"/>
      <c r="DS194" s="515"/>
      <c r="DT194" s="515"/>
      <c r="DU194" s="515"/>
      <c r="DV194" s="515"/>
      <c r="DW194" s="515"/>
      <c r="DX194" s="515"/>
      <c r="DY194" s="515"/>
      <c r="DZ194" s="515"/>
      <c r="EA194" s="515"/>
      <c r="EB194" s="515"/>
      <c r="EC194" s="515"/>
      <c r="ED194" s="515"/>
      <c r="EE194" s="515"/>
      <c r="EF194" s="515"/>
      <c r="EG194" s="515"/>
      <c r="EH194" s="515"/>
      <c r="EI194" s="515"/>
      <c r="EJ194" s="515"/>
      <c r="EK194" s="515"/>
      <c r="EL194" s="515"/>
      <c r="EM194" s="515"/>
      <c r="EN194" s="515"/>
      <c r="EO194" s="515"/>
      <c r="EP194" s="515"/>
      <c r="EQ194" s="515"/>
      <c r="ER194" s="515"/>
      <c r="ES194" s="515"/>
      <c r="ET194" s="515"/>
      <c r="EU194" s="515"/>
      <c r="EV194" s="515"/>
      <c r="EW194" s="515"/>
      <c r="EX194" s="515"/>
      <c r="EY194" s="515"/>
      <c r="EZ194" s="515"/>
      <c r="FA194" s="515"/>
      <c r="FB194" s="515"/>
      <c r="FC194" s="515"/>
      <c r="FD194" s="515"/>
      <c r="FE194" s="515"/>
      <c r="FF194" s="515"/>
      <c r="FG194" s="515"/>
      <c r="FH194" s="515"/>
      <c r="FI194" s="515"/>
      <c r="FJ194" s="515"/>
      <c r="FK194" s="515"/>
      <c r="FL194" s="515"/>
      <c r="FM194" s="515"/>
      <c r="FN194" s="515"/>
      <c r="FO194" s="515"/>
      <c r="FP194" s="515"/>
      <c r="FQ194" s="515"/>
      <c r="FR194" s="515"/>
      <c r="FS194" s="515"/>
      <c r="FT194" s="515"/>
      <c r="FU194" s="515"/>
      <c r="FV194" s="515"/>
      <c r="FW194" s="515"/>
      <c r="FX194" s="515"/>
      <c r="FY194" s="515"/>
      <c r="FZ194" s="515"/>
      <c r="GA194" s="515"/>
      <c r="GB194" s="515"/>
      <c r="GC194" s="515"/>
    </row>
    <row r="195" spans="1:185" s="549" customFormat="1" ht="10.9" customHeight="1">
      <c r="A195" s="515"/>
      <c r="B195" s="515"/>
      <c r="C195" s="515"/>
      <c r="D195" s="515"/>
      <c r="E195" s="700"/>
      <c r="F195" s="701"/>
      <c r="G195" s="515"/>
      <c r="H195" s="515"/>
      <c r="I195" s="514"/>
      <c r="J195" s="515"/>
      <c r="K195" s="515"/>
      <c r="L195" s="515"/>
      <c r="M195" s="515"/>
      <c r="N195" s="515"/>
      <c r="O195" s="515"/>
      <c r="P195" s="515"/>
      <c r="Q195" s="515"/>
      <c r="R195" s="515"/>
      <c r="S195" s="515"/>
      <c r="T195" s="515"/>
      <c r="U195" s="515"/>
      <c r="V195" s="515"/>
      <c r="W195" s="515"/>
      <c r="X195" s="515"/>
      <c r="Y195" s="515"/>
      <c r="Z195" s="515"/>
      <c r="AA195" s="515"/>
      <c r="AB195" s="515"/>
      <c r="AC195" s="515"/>
      <c r="AD195" s="515"/>
      <c r="AE195" s="515"/>
      <c r="AF195" s="515"/>
      <c r="AG195" s="515"/>
      <c r="AH195" s="515"/>
      <c r="AI195" s="515"/>
      <c r="AJ195" s="515"/>
      <c r="AK195" s="515"/>
      <c r="AL195" s="515"/>
      <c r="AM195" s="515"/>
      <c r="AN195" s="515"/>
      <c r="AO195" s="515"/>
      <c r="AP195" s="515"/>
      <c r="AQ195" s="515"/>
      <c r="AR195" s="515"/>
      <c r="AS195" s="515"/>
      <c r="AT195" s="515"/>
      <c r="AU195" s="515"/>
      <c r="AV195" s="515"/>
      <c r="AW195" s="515"/>
      <c r="AX195" s="515"/>
      <c r="AY195" s="515"/>
      <c r="AZ195" s="515"/>
      <c r="BA195" s="515"/>
      <c r="BB195" s="515"/>
      <c r="BC195" s="515"/>
      <c r="BD195" s="515"/>
      <c r="BE195" s="515"/>
      <c r="BF195" s="515"/>
      <c r="BG195" s="515"/>
      <c r="BH195" s="515"/>
      <c r="BI195" s="515"/>
      <c r="BJ195" s="515"/>
      <c r="BK195" s="515"/>
      <c r="BL195" s="515"/>
      <c r="BM195" s="515"/>
      <c r="BN195" s="515"/>
      <c r="BO195" s="515"/>
      <c r="BP195" s="515"/>
      <c r="BQ195" s="515"/>
      <c r="BR195" s="515"/>
      <c r="BS195" s="515"/>
      <c r="BT195" s="515"/>
      <c r="BU195" s="515"/>
      <c r="BV195" s="515"/>
      <c r="BW195" s="515"/>
      <c r="BX195" s="515"/>
      <c r="BY195" s="515"/>
      <c r="BZ195" s="515"/>
      <c r="CA195" s="515"/>
      <c r="CB195" s="515"/>
      <c r="CC195" s="515"/>
      <c r="CD195" s="515"/>
      <c r="CE195" s="515"/>
      <c r="CF195" s="515"/>
      <c r="CG195" s="515"/>
      <c r="CH195" s="515"/>
      <c r="CI195" s="515"/>
      <c r="CJ195" s="515"/>
      <c r="CK195" s="515"/>
      <c r="CL195" s="515"/>
      <c r="CM195" s="515"/>
      <c r="CN195" s="515"/>
      <c r="CO195" s="515"/>
      <c r="CP195" s="515"/>
      <c r="CQ195" s="515"/>
      <c r="CR195" s="515"/>
      <c r="CS195" s="515"/>
      <c r="CT195" s="515"/>
      <c r="CU195" s="515"/>
      <c r="CV195" s="515"/>
      <c r="CW195" s="515"/>
      <c r="CX195" s="515"/>
      <c r="CY195" s="515"/>
      <c r="CZ195" s="515"/>
      <c r="DA195" s="515"/>
      <c r="DB195" s="515"/>
      <c r="DC195" s="515"/>
      <c r="DD195" s="515"/>
      <c r="DE195" s="515"/>
      <c r="DF195" s="515"/>
      <c r="DG195" s="515"/>
      <c r="DH195" s="515"/>
      <c r="DI195" s="515"/>
      <c r="DJ195" s="515"/>
      <c r="DK195" s="515"/>
      <c r="DL195" s="515"/>
      <c r="DM195" s="515"/>
      <c r="DN195" s="515"/>
      <c r="DO195" s="515"/>
      <c r="DP195" s="515"/>
      <c r="DQ195" s="515"/>
      <c r="DR195" s="515"/>
      <c r="DS195" s="515"/>
      <c r="DT195" s="515"/>
      <c r="DU195" s="515"/>
      <c r="DV195" s="515"/>
      <c r="DW195" s="515"/>
      <c r="DX195" s="515"/>
      <c r="DY195" s="515"/>
      <c r="DZ195" s="515"/>
      <c r="EA195" s="515"/>
      <c r="EB195" s="515"/>
      <c r="EC195" s="515"/>
      <c r="ED195" s="515"/>
      <c r="EE195" s="515"/>
      <c r="EF195" s="515"/>
      <c r="EG195" s="515"/>
      <c r="EH195" s="515"/>
      <c r="EI195" s="515"/>
      <c r="EJ195" s="515"/>
      <c r="EK195" s="515"/>
      <c r="EL195" s="515"/>
      <c r="EM195" s="515"/>
      <c r="EN195" s="515"/>
      <c r="EO195" s="515"/>
      <c r="EP195" s="515"/>
      <c r="EQ195" s="515"/>
      <c r="ER195" s="515"/>
      <c r="ES195" s="515"/>
      <c r="ET195" s="515"/>
      <c r="EU195" s="515"/>
      <c r="EV195" s="515"/>
      <c r="EW195" s="515"/>
      <c r="EX195" s="515"/>
      <c r="EY195" s="515"/>
      <c r="EZ195" s="515"/>
      <c r="FA195" s="515"/>
      <c r="FB195" s="515"/>
      <c r="FC195" s="515"/>
      <c r="FD195" s="515"/>
      <c r="FE195" s="515"/>
      <c r="FF195" s="515"/>
      <c r="FG195" s="515"/>
      <c r="FH195" s="515"/>
      <c r="FI195" s="515"/>
      <c r="FJ195" s="515"/>
      <c r="FK195" s="515"/>
      <c r="FL195" s="515"/>
      <c r="FM195" s="515"/>
      <c r="FN195" s="515"/>
      <c r="FO195" s="515"/>
      <c r="FP195" s="515"/>
      <c r="FQ195" s="515"/>
      <c r="FR195" s="515"/>
      <c r="FS195" s="515"/>
      <c r="FT195" s="515"/>
      <c r="FU195" s="515"/>
      <c r="FV195" s="515"/>
      <c r="FW195" s="515"/>
      <c r="FX195" s="515"/>
      <c r="FY195" s="515"/>
      <c r="FZ195" s="515"/>
      <c r="GA195" s="515"/>
      <c r="GB195" s="515"/>
      <c r="GC195" s="515"/>
    </row>
    <row r="196" spans="1:185" s="549" customFormat="1" ht="10.9" customHeight="1">
      <c r="A196" s="515"/>
      <c r="B196" s="515"/>
      <c r="C196" s="515"/>
      <c r="D196" s="515"/>
      <c r="E196" s="700"/>
      <c r="F196" s="701"/>
      <c r="G196" s="515"/>
      <c r="H196" s="515"/>
      <c r="I196" s="514"/>
      <c r="J196" s="515"/>
      <c r="K196" s="515"/>
      <c r="L196" s="515"/>
      <c r="M196" s="515"/>
      <c r="N196" s="515"/>
      <c r="O196" s="515"/>
      <c r="P196" s="515"/>
      <c r="Q196" s="515"/>
      <c r="R196" s="515"/>
      <c r="S196" s="515"/>
      <c r="T196" s="515"/>
      <c r="U196" s="515"/>
      <c r="V196" s="515"/>
      <c r="W196" s="515"/>
      <c r="X196" s="515"/>
      <c r="Y196" s="515"/>
      <c r="Z196" s="515"/>
      <c r="AA196" s="515"/>
      <c r="AB196" s="515"/>
      <c r="AC196" s="515"/>
      <c r="AD196" s="515"/>
      <c r="AE196" s="515"/>
      <c r="AF196" s="515"/>
      <c r="AG196" s="515"/>
      <c r="AH196" s="515"/>
      <c r="AI196" s="515"/>
      <c r="AJ196" s="515"/>
      <c r="AK196" s="515"/>
      <c r="AL196" s="515"/>
      <c r="AM196" s="515"/>
      <c r="AN196" s="515"/>
      <c r="AO196" s="515"/>
      <c r="AP196" s="515"/>
      <c r="AQ196" s="515"/>
      <c r="AR196" s="515"/>
      <c r="AS196" s="515"/>
      <c r="AT196" s="515"/>
      <c r="AU196" s="515"/>
      <c r="AV196" s="515"/>
      <c r="AW196" s="515"/>
      <c r="AX196" s="515"/>
      <c r="AY196" s="515"/>
      <c r="AZ196" s="515"/>
      <c r="BA196" s="515"/>
      <c r="BB196" s="515"/>
      <c r="BC196" s="515"/>
      <c r="BD196" s="515"/>
      <c r="BE196" s="515"/>
      <c r="BF196" s="515"/>
      <c r="BG196" s="515"/>
      <c r="BH196" s="515"/>
      <c r="BI196" s="515"/>
      <c r="BJ196" s="515"/>
      <c r="BK196" s="515"/>
      <c r="BL196" s="515"/>
      <c r="BM196" s="515"/>
      <c r="BN196" s="515"/>
      <c r="BO196" s="515"/>
      <c r="BP196" s="515"/>
      <c r="BQ196" s="515"/>
      <c r="BR196" s="515"/>
      <c r="BS196" s="515"/>
      <c r="BT196" s="515"/>
      <c r="BU196" s="515"/>
      <c r="BV196" s="515"/>
      <c r="BW196" s="515"/>
      <c r="BX196" s="515"/>
      <c r="BY196" s="515"/>
      <c r="BZ196" s="515"/>
      <c r="CA196" s="515"/>
      <c r="CB196" s="515"/>
      <c r="CC196" s="515"/>
      <c r="CD196" s="515"/>
      <c r="CE196" s="515"/>
      <c r="CF196" s="515"/>
      <c r="CG196" s="515"/>
      <c r="CH196" s="515"/>
      <c r="CI196" s="515"/>
      <c r="CJ196" s="515"/>
      <c r="CK196" s="515"/>
      <c r="CL196" s="515"/>
      <c r="CM196" s="515"/>
      <c r="CN196" s="515"/>
      <c r="CO196" s="515"/>
      <c r="CP196" s="515"/>
      <c r="CQ196" s="515"/>
      <c r="CR196" s="515"/>
      <c r="CS196" s="515"/>
      <c r="CT196" s="515"/>
      <c r="CU196" s="515"/>
      <c r="CV196" s="515"/>
      <c r="CW196" s="515"/>
      <c r="CX196" s="515"/>
      <c r="CY196" s="515"/>
      <c r="CZ196" s="515"/>
      <c r="DA196" s="515"/>
      <c r="DB196" s="515"/>
      <c r="DC196" s="515"/>
      <c r="DD196" s="515"/>
      <c r="DE196" s="515"/>
      <c r="DF196" s="515"/>
      <c r="DG196" s="515"/>
      <c r="DH196" s="515"/>
      <c r="DI196" s="515"/>
      <c r="DJ196" s="515"/>
      <c r="DK196" s="515"/>
      <c r="DL196" s="515"/>
      <c r="DM196" s="515"/>
      <c r="DN196" s="515"/>
      <c r="DO196" s="515"/>
      <c r="DP196" s="515"/>
      <c r="DQ196" s="515"/>
      <c r="DR196" s="515"/>
      <c r="DS196" s="515"/>
      <c r="DT196" s="515"/>
      <c r="DU196" s="515"/>
      <c r="DV196" s="515"/>
      <c r="DW196" s="515"/>
      <c r="DX196" s="515"/>
      <c r="DY196" s="515"/>
      <c r="DZ196" s="515"/>
      <c r="EA196" s="515"/>
      <c r="EB196" s="515"/>
      <c r="EC196" s="515"/>
      <c r="ED196" s="515"/>
      <c r="EE196" s="515"/>
      <c r="EF196" s="515"/>
      <c r="EG196" s="515"/>
      <c r="EH196" s="515"/>
      <c r="EI196" s="515"/>
      <c r="EJ196" s="515"/>
      <c r="EK196" s="515"/>
      <c r="EL196" s="515"/>
      <c r="EM196" s="515"/>
      <c r="EN196" s="515"/>
      <c r="EO196" s="515"/>
      <c r="EP196" s="515"/>
      <c r="EQ196" s="515"/>
      <c r="ER196" s="515"/>
      <c r="ES196" s="515"/>
      <c r="ET196" s="515"/>
      <c r="EU196" s="515"/>
      <c r="EV196" s="515"/>
      <c r="EW196" s="515"/>
      <c r="EX196" s="515"/>
      <c r="EY196" s="515"/>
      <c r="EZ196" s="515"/>
      <c r="FA196" s="515"/>
      <c r="FB196" s="515"/>
      <c r="FC196" s="515"/>
      <c r="FD196" s="515"/>
      <c r="FE196" s="515"/>
      <c r="FF196" s="515"/>
      <c r="FG196" s="515"/>
      <c r="FH196" s="515"/>
      <c r="FI196" s="515"/>
      <c r="FJ196" s="515"/>
      <c r="FK196" s="515"/>
      <c r="FL196" s="515"/>
      <c r="FM196" s="515"/>
      <c r="FN196" s="515"/>
      <c r="FO196" s="515"/>
      <c r="FP196" s="515"/>
      <c r="FQ196" s="515"/>
      <c r="FR196" s="515"/>
      <c r="FS196" s="515"/>
      <c r="FT196" s="515"/>
      <c r="FU196" s="515"/>
      <c r="FV196" s="515"/>
      <c r="FW196" s="515"/>
      <c r="FX196" s="515"/>
      <c r="FY196" s="515"/>
      <c r="FZ196" s="515"/>
      <c r="GA196" s="515"/>
      <c r="GB196" s="515"/>
      <c r="GC196" s="515"/>
    </row>
    <row r="197" spans="1:185" s="549" customFormat="1" ht="10.9" customHeight="1">
      <c r="A197" s="515"/>
      <c r="B197" s="515"/>
      <c r="C197" s="515"/>
      <c r="D197" s="515"/>
      <c r="E197" s="700"/>
      <c r="F197" s="701"/>
      <c r="G197" s="515"/>
      <c r="H197" s="515"/>
      <c r="I197" s="514"/>
      <c r="J197" s="515"/>
      <c r="K197" s="515"/>
      <c r="L197" s="515"/>
      <c r="M197" s="515"/>
      <c r="N197" s="515"/>
      <c r="O197" s="515"/>
      <c r="P197" s="515"/>
      <c r="Q197" s="515"/>
      <c r="R197" s="515"/>
      <c r="S197" s="515"/>
      <c r="T197" s="515"/>
      <c r="U197" s="515"/>
      <c r="V197" s="515"/>
      <c r="W197" s="515"/>
      <c r="X197" s="515"/>
      <c r="Y197" s="515"/>
      <c r="Z197" s="515"/>
      <c r="AA197" s="515"/>
      <c r="AB197" s="515"/>
      <c r="AC197" s="515"/>
      <c r="AD197" s="515"/>
      <c r="AE197" s="515"/>
      <c r="AF197" s="515"/>
      <c r="AG197" s="515"/>
      <c r="AH197" s="515"/>
      <c r="AI197" s="515"/>
      <c r="AJ197" s="515"/>
      <c r="AK197" s="515"/>
      <c r="AL197" s="515"/>
      <c r="AM197" s="515"/>
      <c r="AN197" s="515"/>
      <c r="AO197" s="515"/>
      <c r="AP197" s="515"/>
      <c r="AQ197" s="515"/>
      <c r="AR197" s="515"/>
      <c r="AS197" s="515"/>
      <c r="AT197" s="515"/>
      <c r="AU197" s="515"/>
      <c r="AV197" s="515"/>
      <c r="AW197" s="515"/>
      <c r="AX197" s="515"/>
      <c r="AY197" s="515"/>
      <c r="AZ197" s="515"/>
      <c r="BA197" s="515"/>
      <c r="BB197" s="515"/>
      <c r="BC197" s="515"/>
      <c r="BD197" s="515"/>
      <c r="BE197" s="515"/>
      <c r="BF197" s="515"/>
      <c r="BG197" s="515"/>
      <c r="BH197" s="515"/>
      <c r="BI197" s="515"/>
      <c r="BJ197" s="515"/>
      <c r="BK197" s="515"/>
      <c r="BL197" s="515"/>
      <c r="BM197" s="515"/>
      <c r="BN197" s="515"/>
      <c r="BO197" s="515"/>
      <c r="BP197" s="515"/>
      <c r="BQ197" s="515"/>
      <c r="BR197" s="515"/>
      <c r="BS197" s="515"/>
      <c r="BT197" s="515"/>
      <c r="BU197" s="515"/>
      <c r="BV197" s="515"/>
      <c r="BW197" s="515"/>
      <c r="BX197" s="515"/>
      <c r="BY197" s="515"/>
      <c r="BZ197" s="515"/>
      <c r="CA197" s="515"/>
      <c r="CB197" s="515"/>
      <c r="CC197" s="515"/>
      <c r="CD197" s="515"/>
      <c r="CE197" s="515"/>
      <c r="CF197" s="515"/>
      <c r="CG197" s="515"/>
      <c r="CH197" s="515"/>
      <c r="CI197" s="515"/>
      <c r="CJ197" s="515"/>
      <c r="CK197" s="515"/>
      <c r="CL197" s="515"/>
      <c r="CM197" s="515"/>
      <c r="CN197" s="515"/>
      <c r="CO197" s="515"/>
      <c r="CP197" s="515"/>
      <c r="CQ197" s="515"/>
      <c r="CR197" s="515"/>
      <c r="CS197" s="515"/>
      <c r="CT197" s="515"/>
      <c r="CU197" s="515"/>
      <c r="CV197" s="515"/>
      <c r="CW197" s="515"/>
      <c r="CX197" s="515"/>
      <c r="CY197" s="515"/>
      <c r="CZ197" s="515"/>
      <c r="DA197" s="515"/>
      <c r="DB197" s="515"/>
      <c r="DC197" s="515"/>
      <c r="DD197" s="515"/>
      <c r="DE197" s="515"/>
      <c r="DF197" s="515"/>
      <c r="DG197" s="515"/>
      <c r="DH197" s="515"/>
      <c r="DI197" s="515"/>
      <c r="DJ197" s="515"/>
      <c r="DK197" s="515"/>
      <c r="DL197" s="515"/>
      <c r="DM197" s="515"/>
      <c r="DN197" s="515"/>
      <c r="DO197" s="515"/>
      <c r="DP197" s="515"/>
      <c r="DQ197" s="515"/>
      <c r="DR197" s="515"/>
      <c r="DS197" s="515"/>
      <c r="DT197" s="515"/>
      <c r="DU197" s="515"/>
      <c r="DV197" s="515"/>
      <c r="DW197" s="515"/>
      <c r="DX197" s="515"/>
      <c r="DY197" s="515"/>
      <c r="DZ197" s="515"/>
      <c r="EA197" s="515"/>
      <c r="EB197" s="515"/>
      <c r="EC197" s="515"/>
      <c r="ED197" s="515"/>
      <c r="EE197" s="515"/>
      <c r="EF197" s="515"/>
      <c r="EG197" s="515"/>
      <c r="EH197" s="515"/>
      <c r="EI197" s="515"/>
      <c r="EJ197" s="515"/>
      <c r="EK197" s="515"/>
      <c r="EL197" s="515"/>
      <c r="EM197" s="515"/>
      <c r="EN197" s="515"/>
      <c r="EO197" s="515"/>
      <c r="EP197" s="515"/>
      <c r="EQ197" s="515"/>
      <c r="ER197" s="515"/>
      <c r="ES197" s="515"/>
      <c r="ET197" s="515"/>
      <c r="EU197" s="515"/>
      <c r="EV197" s="515"/>
      <c r="EW197" s="515"/>
      <c r="EX197" s="515"/>
      <c r="EY197" s="515"/>
      <c r="EZ197" s="515"/>
      <c r="FA197" s="515"/>
      <c r="FB197" s="515"/>
      <c r="FC197" s="515"/>
      <c r="FD197" s="515"/>
      <c r="FE197" s="515"/>
      <c r="FF197" s="515"/>
      <c r="FG197" s="515"/>
      <c r="FH197" s="515"/>
      <c r="FI197" s="515"/>
      <c r="FJ197" s="515"/>
      <c r="FK197" s="515"/>
      <c r="FL197" s="515"/>
      <c r="FM197" s="515"/>
      <c r="FN197" s="515"/>
      <c r="FO197" s="515"/>
      <c r="FP197" s="515"/>
      <c r="FQ197" s="515"/>
      <c r="FR197" s="515"/>
      <c r="FS197" s="515"/>
      <c r="FT197" s="515"/>
      <c r="FU197" s="515"/>
      <c r="FV197" s="515"/>
      <c r="FW197" s="515"/>
      <c r="FX197" s="515"/>
      <c r="FY197" s="515"/>
      <c r="FZ197" s="515"/>
      <c r="GA197" s="515"/>
      <c r="GB197" s="515"/>
      <c r="GC197" s="515"/>
    </row>
    <row r="198" spans="1:185" s="549" customFormat="1" ht="10.9" customHeight="1">
      <c r="A198" s="515"/>
      <c r="B198" s="515"/>
      <c r="C198" s="515"/>
      <c r="D198" s="515"/>
      <c r="E198" s="700"/>
      <c r="F198" s="701"/>
      <c r="G198" s="515"/>
      <c r="H198" s="515"/>
      <c r="I198" s="514"/>
      <c r="J198" s="515"/>
      <c r="K198" s="515"/>
      <c r="L198" s="515"/>
      <c r="M198" s="515"/>
      <c r="N198" s="515"/>
      <c r="O198" s="515"/>
      <c r="P198" s="515"/>
      <c r="Q198" s="515"/>
      <c r="R198" s="515"/>
      <c r="S198" s="515"/>
      <c r="T198" s="515"/>
      <c r="U198" s="515"/>
      <c r="V198" s="515"/>
      <c r="W198" s="515"/>
      <c r="X198" s="515"/>
      <c r="Y198" s="515"/>
      <c r="Z198" s="515"/>
      <c r="AA198" s="515"/>
      <c r="AB198" s="515"/>
      <c r="AC198" s="515"/>
      <c r="AD198" s="515"/>
      <c r="AE198" s="515"/>
      <c r="AF198" s="515"/>
      <c r="AG198" s="515"/>
      <c r="AH198" s="515"/>
      <c r="AI198" s="515"/>
      <c r="AJ198" s="515"/>
      <c r="AK198" s="515"/>
      <c r="AL198" s="515"/>
      <c r="AM198" s="515"/>
      <c r="AN198" s="515"/>
      <c r="AO198" s="515"/>
      <c r="AP198" s="515"/>
      <c r="AQ198" s="515"/>
      <c r="AR198" s="515"/>
      <c r="AS198" s="515"/>
      <c r="AT198" s="515"/>
      <c r="AU198" s="515"/>
      <c r="AV198" s="515"/>
      <c r="AW198" s="515"/>
      <c r="AX198" s="515"/>
      <c r="AY198" s="515"/>
      <c r="AZ198" s="515"/>
      <c r="BA198" s="515"/>
      <c r="BB198" s="515"/>
      <c r="BC198" s="515"/>
      <c r="BD198" s="515"/>
      <c r="BE198" s="515"/>
      <c r="BF198" s="515"/>
      <c r="BG198" s="515"/>
      <c r="BH198" s="515"/>
      <c r="BI198" s="515"/>
      <c r="BJ198" s="515"/>
      <c r="BK198" s="515"/>
      <c r="BL198" s="515"/>
      <c r="BM198" s="515"/>
      <c r="BN198" s="515"/>
      <c r="BO198" s="515"/>
      <c r="BP198" s="515"/>
      <c r="BQ198" s="515"/>
      <c r="BR198" s="515"/>
      <c r="BS198" s="515"/>
      <c r="BT198" s="515"/>
      <c r="BU198" s="515"/>
      <c r="BV198" s="515"/>
      <c r="BW198" s="515"/>
      <c r="BX198" s="515"/>
      <c r="BY198" s="515"/>
      <c r="BZ198" s="515"/>
      <c r="CA198" s="515"/>
      <c r="CB198" s="515"/>
      <c r="CC198" s="515"/>
      <c r="CD198" s="515"/>
      <c r="CE198" s="515"/>
      <c r="CF198" s="515"/>
      <c r="CG198" s="515"/>
      <c r="CH198" s="515"/>
      <c r="CI198" s="515"/>
      <c r="CJ198" s="515"/>
      <c r="CK198" s="515"/>
      <c r="CL198" s="515"/>
      <c r="CM198" s="515"/>
      <c r="CN198" s="515"/>
      <c r="CO198" s="515"/>
      <c r="CP198" s="515"/>
      <c r="CQ198" s="515"/>
      <c r="CR198" s="515"/>
      <c r="CS198" s="515"/>
      <c r="CT198" s="515"/>
      <c r="CU198" s="515"/>
      <c r="CV198" s="515"/>
      <c r="CW198" s="515"/>
      <c r="CX198" s="515"/>
      <c r="CY198" s="515"/>
      <c r="CZ198" s="515"/>
      <c r="DA198" s="515"/>
      <c r="DB198" s="515"/>
      <c r="DC198" s="515"/>
      <c r="DD198" s="515"/>
      <c r="DE198" s="515"/>
      <c r="DF198" s="515"/>
      <c r="DG198" s="515"/>
      <c r="DH198" s="515"/>
      <c r="DI198" s="515"/>
      <c r="DJ198" s="515"/>
      <c r="DK198" s="515"/>
      <c r="DL198" s="515"/>
      <c r="DM198" s="515"/>
      <c r="DN198" s="515"/>
      <c r="DO198" s="515"/>
      <c r="DP198" s="515"/>
      <c r="DQ198" s="515"/>
      <c r="DR198" s="515"/>
      <c r="DS198" s="515"/>
      <c r="DT198" s="515"/>
      <c r="DU198" s="515"/>
      <c r="DV198" s="515"/>
      <c r="DW198" s="515"/>
      <c r="DX198" s="515"/>
      <c r="DY198" s="515"/>
      <c r="DZ198" s="515"/>
      <c r="EA198" s="515"/>
      <c r="EB198" s="515"/>
      <c r="EC198" s="515"/>
      <c r="ED198" s="515"/>
      <c r="EE198" s="515"/>
      <c r="EF198" s="515"/>
      <c r="EG198" s="515"/>
      <c r="EH198" s="515"/>
      <c r="EI198" s="515"/>
      <c r="EJ198" s="515"/>
      <c r="EK198" s="515"/>
      <c r="EL198" s="515"/>
      <c r="EM198" s="515"/>
      <c r="EN198" s="515"/>
      <c r="EO198" s="515"/>
      <c r="EP198" s="515"/>
      <c r="EQ198" s="515"/>
      <c r="ER198" s="515"/>
      <c r="ES198" s="515"/>
      <c r="ET198" s="515"/>
      <c r="EU198" s="515"/>
      <c r="EV198" s="515"/>
      <c r="EW198" s="515"/>
      <c r="EX198" s="515"/>
      <c r="EY198" s="515"/>
      <c r="EZ198" s="515"/>
      <c r="FA198" s="515"/>
      <c r="FB198" s="515"/>
      <c r="FC198" s="515"/>
      <c r="FD198" s="515"/>
      <c r="FE198" s="515"/>
      <c r="FF198" s="515"/>
      <c r="FG198" s="515"/>
      <c r="FH198" s="515"/>
      <c r="FI198" s="515"/>
      <c r="FJ198" s="515"/>
      <c r="FK198" s="515"/>
      <c r="FL198" s="515"/>
      <c r="FM198" s="515"/>
      <c r="FN198" s="515"/>
      <c r="FO198" s="515"/>
      <c r="FP198" s="515"/>
      <c r="FQ198" s="515"/>
      <c r="FR198" s="515"/>
      <c r="FS198" s="515"/>
      <c r="FT198" s="515"/>
      <c r="FU198" s="515"/>
      <c r="FV198" s="515"/>
      <c r="FW198" s="515"/>
      <c r="FX198" s="515"/>
      <c r="FY198" s="515"/>
      <c r="FZ198" s="515"/>
      <c r="GA198" s="515"/>
      <c r="GB198" s="515"/>
      <c r="GC198" s="515"/>
    </row>
    <row r="199" spans="1:185" s="549" customFormat="1" ht="10.9" customHeight="1">
      <c r="A199" s="515"/>
      <c r="B199" s="515"/>
      <c r="C199" s="515"/>
      <c r="D199" s="515"/>
      <c r="E199" s="700"/>
      <c r="F199" s="701"/>
      <c r="G199" s="515"/>
      <c r="H199" s="515"/>
      <c r="I199" s="514"/>
      <c r="J199" s="515"/>
      <c r="K199" s="515"/>
      <c r="L199" s="515"/>
      <c r="M199" s="515"/>
      <c r="N199" s="515"/>
      <c r="O199" s="515"/>
      <c r="P199" s="515"/>
      <c r="Q199" s="515"/>
      <c r="R199" s="515"/>
      <c r="S199" s="515"/>
      <c r="T199" s="515"/>
      <c r="U199" s="515"/>
      <c r="V199" s="515"/>
      <c r="W199" s="515"/>
      <c r="X199" s="515"/>
      <c r="Y199" s="515"/>
      <c r="Z199" s="515"/>
      <c r="AA199" s="515"/>
      <c r="AB199" s="515"/>
      <c r="AC199" s="515"/>
      <c r="AD199" s="515"/>
      <c r="AE199" s="515"/>
      <c r="AF199" s="515"/>
      <c r="AG199" s="515"/>
      <c r="AH199" s="515"/>
      <c r="AI199" s="515"/>
      <c r="AJ199" s="515"/>
      <c r="AK199" s="515"/>
      <c r="AL199" s="515"/>
      <c r="AM199" s="515"/>
      <c r="AN199" s="515"/>
      <c r="AO199" s="515"/>
      <c r="AP199" s="515"/>
      <c r="AQ199" s="515"/>
      <c r="AR199" s="515"/>
      <c r="AS199" s="515"/>
      <c r="AT199" s="515"/>
      <c r="AU199" s="515"/>
      <c r="AV199" s="515"/>
      <c r="AW199" s="515"/>
      <c r="AX199" s="515"/>
      <c r="AY199" s="515"/>
      <c r="AZ199" s="515"/>
      <c r="BA199" s="515"/>
      <c r="BB199" s="515"/>
      <c r="BC199" s="515"/>
      <c r="BD199" s="515"/>
      <c r="BE199" s="515"/>
      <c r="BF199" s="515"/>
      <c r="BG199" s="515"/>
      <c r="BH199" s="515"/>
      <c r="BI199" s="515"/>
      <c r="BJ199" s="515"/>
      <c r="BK199" s="515"/>
      <c r="BL199" s="515"/>
      <c r="BM199" s="515"/>
      <c r="BN199" s="515"/>
      <c r="BO199" s="515"/>
      <c r="BP199" s="515"/>
      <c r="BQ199" s="515"/>
      <c r="BR199" s="515"/>
      <c r="BS199" s="515"/>
      <c r="BT199" s="515"/>
      <c r="BU199" s="515"/>
      <c r="BV199" s="515"/>
      <c r="BW199" s="515"/>
      <c r="BX199" s="515"/>
      <c r="BY199" s="515"/>
      <c r="BZ199" s="515"/>
      <c r="CA199" s="515"/>
      <c r="CB199" s="515"/>
      <c r="CC199" s="515"/>
      <c r="CD199" s="515"/>
      <c r="CE199" s="515"/>
      <c r="CF199" s="515"/>
      <c r="CG199" s="515"/>
      <c r="CH199" s="515"/>
      <c r="CI199" s="515"/>
      <c r="CJ199" s="515"/>
      <c r="CK199" s="515"/>
      <c r="CL199" s="515"/>
      <c r="CM199" s="515"/>
      <c r="CN199" s="515"/>
      <c r="CO199" s="515"/>
      <c r="CP199" s="515"/>
      <c r="CQ199" s="515"/>
      <c r="CR199" s="515"/>
      <c r="CS199" s="515"/>
      <c r="CT199" s="515"/>
      <c r="CU199" s="515"/>
      <c r="CV199" s="515"/>
      <c r="CW199" s="515"/>
      <c r="CX199" s="515"/>
      <c r="CY199" s="515"/>
      <c r="CZ199" s="515"/>
      <c r="DA199" s="515"/>
      <c r="DB199" s="515"/>
      <c r="DC199" s="515"/>
      <c r="DD199" s="515"/>
      <c r="DE199" s="515"/>
      <c r="DF199" s="515"/>
      <c r="DG199" s="515"/>
      <c r="DH199" s="515"/>
      <c r="DI199" s="515"/>
      <c r="DJ199" s="515"/>
      <c r="DK199" s="515"/>
      <c r="DL199" s="515"/>
      <c r="DM199" s="515"/>
      <c r="DN199" s="515"/>
      <c r="DO199" s="515"/>
      <c r="DP199" s="515"/>
      <c r="DQ199" s="515"/>
      <c r="DR199" s="515"/>
      <c r="DS199" s="515"/>
      <c r="DT199" s="515"/>
      <c r="DU199" s="515"/>
      <c r="DV199" s="515"/>
      <c r="DW199" s="515"/>
      <c r="DX199" s="515"/>
      <c r="DY199" s="515"/>
      <c r="DZ199" s="515"/>
      <c r="EA199" s="515"/>
      <c r="EB199" s="515"/>
      <c r="EC199" s="515"/>
      <c r="ED199" s="515"/>
      <c r="EE199" s="515"/>
      <c r="EF199" s="515"/>
      <c r="EG199" s="515"/>
      <c r="EH199" s="515"/>
      <c r="EI199" s="515"/>
      <c r="EJ199" s="515"/>
      <c r="EK199" s="515"/>
      <c r="EL199" s="515"/>
      <c r="EM199" s="515"/>
      <c r="EN199" s="515"/>
      <c r="EO199" s="515"/>
      <c r="EP199" s="515"/>
      <c r="EQ199" s="515"/>
      <c r="ER199" s="515"/>
      <c r="ES199" s="515"/>
      <c r="ET199" s="515"/>
      <c r="EU199" s="515"/>
      <c r="EV199" s="515"/>
      <c r="EW199" s="515"/>
      <c r="EX199" s="515"/>
      <c r="EY199" s="515"/>
      <c r="EZ199" s="515"/>
      <c r="FA199" s="515"/>
      <c r="FB199" s="515"/>
      <c r="FC199" s="515"/>
      <c r="FD199" s="515"/>
      <c r="FE199" s="515"/>
      <c r="FF199" s="515"/>
      <c r="FG199" s="515"/>
      <c r="FH199" s="515"/>
      <c r="FI199" s="515"/>
      <c r="FJ199" s="515"/>
      <c r="FK199" s="515"/>
      <c r="FL199" s="515"/>
      <c r="FM199" s="515"/>
      <c r="FN199" s="515"/>
      <c r="FO199" s="515"/>
      <c r="FP199" s="515"/>
      <c r="FQ199" s="515"/>
      <c r="FR199" s="515"/>
      <c r="FS199" s="515"/>
      <c r="FT199" s="515"/>
      <c r="FU199" s="515"/>
      <c r="FV199" s="515"/>
      <c r="FW199" s="515"/>
      <c r="FX199" s="515"/>
      <c r="FY199" s="515"/>
      <c r="FZ199" s="515"/>
      <c r="GA199" s="515"/>
      <c r="GB199" s="515"/>
      <c r="GC199" s="515"/>
    </row>
    <row r="200" spans="1:185" s="549" customFormat="1" ht="10.9" customHeight="1">
      <c r="A200" s="515"/>
      <c r="B200" s="515"/>
      <c r="C200" s="515"/>
      <c r="D200" s="515"/>
      <c r="E200" s="700"/>
      <c r="F200" s="701"/>
      <c r="G200" s="515"/>
      <c r="H200" s="515"/>
      <c r="I200" s="514"/>
      <c r="J200" s="515"/>
      <c r="K200" s="515"/>
      <c r="L200" s="515"/>
      <c r="M200" s="515"/>
      <c r="N200" s="515"/>
      <c r="O200" s="515"/>
      <c r="P200" s="515"/>
      <c r="Q200" s="515"/>
      <c r="R200" s="515"/>
      <c r="S200" s="515"/>
      <c r="T200" s="515"/>
      <c r="U200" s="515"/>
      <c r="V200" s="515"/>
      <c r="W200" s="515"/>
      <c r="X200" s="515"/>
      <c r="Y200" s="515"/>
      <c r="Z200" s="515"/>
      <c r="AA200" s="515"/>
      <c r="AB200" s="515"/>
      <c r="AC200" s="515"/>
      <c r="AD200" s="515"/>
      <c r="AE200" s="515"/>
      <c r="AF200" s="515"/>
      <c r="AG200" s="515"/>
      <c r="AH200" s="515"/>
      <c r="AI200" s="515"/>
      <c r="AJ200" s="515"/>
      <c r="AK200" s="515"/>
      <c r="AL200" s="515"/>
      <c r="AM200" s="515"/>
      <c r="AN200" s="515"/>
      <c r="AO200" s="515"/>
      <c r="AP200" s="515"/>
      <c r="AQ200" s="515"/>
      <c r="AR200" s="515"/>
      <c r="AS200" s="515"/>
      <c r="AT200" s="515"/>
      <c r="AU200" s="515"/>
      <c r="AV200" s="515"/>
      <c r="AW200" s="515"/>
      <c r="AX200" s="515"/>
      <c r="AY200" s="515"/>
      <c r="AZ200" s="515"/>
      <c r="BA200" s="515"/>
      <c r="BB200" s="515"/>
      <c r="BC200" s="515"/>
      <c r="BD200" s="515"/>
      <c r="BE200" s="515"/>
      <c r="BF200" s="515"/>
      <c r="BG200" s="515"/>
      <c r="BH200" s="515"/>
      <c r="BI200" s="515"/>
      <c r="BJ200" s="515"/>
      <c r="BK200" s="515"/>
      <c r="BL200" s="515"/>
      <c r="BM200" s="515"/>
      <c r="BN200" s="515"/>
      <c r="BO200" s="515"/>
      <c r="BP200" s="515"/>
      <c r="BQ200" s="515"/>
      <c r="BR200" s="515"/>
      <c r="BS200" s="515"/>
      <c r="BT200" s="515"/>
      <c r="BU200" s="515"/>
      <c r="BV200" s="515"/>
      <c r="BW200" s="515"/>
      <c r="BX200" s="515"/>
      <c r="BY200" s="515"/>
      <c r="BZ200" s="515"/>
      <c r="CA200" s="515"/>
      <c r="CB200" s="515"/>
      <c r="CC200" s="515"/>
      <c r="CD200" s="515"/>
      <c r="CE200" s="515"/>
      <c r="CF200" s="515"/>
      <c r="CG200" s="515"/>
      <c r="CH200" s="515"/>
      <c r="CI200" s="515"/>
      <c r="CJ200" s="515"/>
      <c r="CK200" s="515"/>
      <c r="CL200" s="515"/>
      <c r="CM200" s="515"/>
      <c r="CN200" s="515"/>
      <c r="CO200" s="515"/>
      <c r="CP200" s="515"/>
      <c r="CQ200" s="515"/>
      <c r="CR200" s="515"/>
      <c r="CS200" s="515"/>
      <c r="CT200" s="515"/>
      <c r="CU200" s="515"/>
      <c r="CV200" s="515"/>
      <c r="CW200" s="515"/>
      <c r="CX200" s="515"/>
      <c r="CY200" s="515"/>
      <c r="CZ200" s="515"/>
      <c r="DA200" s="515"/>
      <c r="DB200" s="515"/>
      <c r="DC200" s="515"/>
      <c r="DD200" s="515"/>
      <c r="DE200" s="515"/>
      <c r="DF200" s="515"/>
      <c r="DG200" s="515"/>
      <c r="DH200" s="515"/>
      <c r="DI200" s="515"/>
      <c r="DJ200" s="515"/>
      <c r="DK200" s="515"/>
      <c r="DL200" s="515"/>
      <c r="DM200" s="515"/>
      <c r="DN200" s="515"/>
      <c r="DO200" s="515"/>
      <c r="DP200" s="515"/>
      <c r="DQ200" s="515"/>
      <c r="DR200" s="515"/>
      <c r="DS200" s="515"/>
      <c r="DT200" s="515"/>
      <c r="DU200" s="515"/>
      <c r="DV200" s="515"/>
      <c r="DW200" s="515"/>
      <c r="DX200" s="515"/>
      <c r="DY200" s="515"/>
      <c r="DZ200" s="515"/>
      <c r="EA200" s="515"/>
      <c r="EB200" s="515"/>
      <c r="EC200" s="515"/>
      <c r="ED200" s="515"/>
      <c r="EE200" s="515"/>
      <c r="EF200" s="515"/>
      <c r="EG200" s="515"/>
      <c r="EH200" s="515"/>
      <c r="EI200" s="515"/>
      <c r="EJ200" s="515"/>
      <c r="EK200" s="515"/>
      <c r="EL200" s="515"/>
      <c r="EM200" s="515"/>
      <c r="EN200" s="515"/>
      <c r="EO200" s="515"/>
      <c r="EP200" s="515"/>
      <c r="EQ200" s="515"/>
      <c r="ER200" s="515"/>
      <c r="ES200" s="515"/>
      <c r="ET200" s="515"/>
      <c r="EU200" s="515"/>
      <c r="EV200" s="515"/>
      <c r="EW200" s="515"/>
      <c r="EX200" s="515"/>
      <c r="EY200" s="515"/>
      <c r="EZ200" s="515"/>
      <c r="FA200" s="515"/>
      <c r="FB200" s="515"/>
      <c r="FC200" s="515"/>
      <c r="FD200" s="515"/>
      <c r="FE200" s="515"/>
      <c r="FF200" s="515"/>
      <c r="FG200" s="515"/>
      <c r="FH200" s="515"/>
      <c r="FI200" s="515"/>
      <c r="FJ200" s="515"/>
      <c r="FK200" s="515"/>
      <c r="FL200" s="515"/>
      <c r="FM200" s="515"/>
      <c r="FN200" s="515"/>
      <c r="FO200" s="515"/>
      <c r="FP200" s="515"/>
      <c r="FQ200" s="515"/>
      <c r="FR200" s="515"/>
      <c r="FS200" s="515"/>
      <c r="FT200" s="515"/>
      <c r="FU200" s="515"/>
      <c r="FV200" s="515"/>
      <c r="FW200" s="515"/>
      <c r="FX200" s="515"/>
      <c r="FY200" s="515"/>
      <c r="FZ200" s="515"/>
      <c r="GA200" s="515"/>
      <c r="GB200" s="515"/>
      <c r="GC200" s="515"/>
    </row>
    <row r="201" spans="1:185" s="549" customFormat="1" ht="10.9" customHeight="1">
      <c r="A201" s="515"/>
      <c r="B201" s="515"/>
      <c r="C201" s="515"/>
      <c r="D201" s="515"/>
      <c r="E201" s="700"/>
      <c r="F201" s="701"/>
      <c r="G201" s="515"/>
      <c r="H201" s="515"/>
      <c r="I201" s="514"/>
      <c r="J201" s="515"/>
      <c r="K201" s="515"/>
      <c r="L201" s="515"/>
      <c r="M201" s="515"/>
      <c r="N201" s="515"/>
      <c r="O201" s="515"/>
      <c r="P201" s="515"/>
      <c r="Q201" s="515"/>
      <c r="R201" s="515"/>
      <c r="S201" s="515"/>
      <c r="T201" s="515"/>
      <c r="U201" s="515"/>
      <c r="V201" s="515"/>
      <c r="W201" s="515"/>
      <c r="X201" s="515"/>
      <c r="Y201" s="515"/>
      <c r="Z201" s="515"/>
      <c r="AA201" s="515"/>
      <c r="AB201" s="515"/>
      <c r="AC201" s="515"/>
      <c r="AD201" s="515"/>
      <c r="AE201" s="515"/>
      <c r="AF201" s="515"/>
      <c r="AG201" s="515"/>
      <c r="AH201" s="515"/>
      <c r="AI201" s="515"/>
      <c r="AJ201" s="515"/>
      <c r="AK201" s="515"/>
      <c r="AL201" s="515"/>
      <c r="AM201" s="515"/>
      <c r="AN201" s="515"/>
      <c r="AO201" s="515"/>
      <c r="AP201" s="515"/>
      <c r="AQ201" s="515"/>
      <c r="AR201" s="515"/>
      <c r="AS201" s="515"/>
      <c r="AT201" s="515"/>
      <c r="AU201" s="515"/>
      <c r="AV201" s="515"/>
      <c r="AW201" s="515"/>
      <c r="AX201" s="515"/>
      <c r="AY201" s="515"/>
      <c r="AZ201" s="515"/>
      <c r="BA201" s="515"/>
      <c r="BB201" s="515"/>
      <c r="BC201" s="515"/>
      <c r="BD201" s="515"/>
      <c r="BE201" s="515"/>
      <c r="BF201" s="515"/>
      <c r="BG201" s="515"/>
      <c r="BH201" s="515"/>
      <c r="BI201" s="515"/>
      <c r="BJ201" s="515"/>
      <c r="BK201" s="515"/>
      <c r="BL201" s="515"/>
      <c r="BM201" s="515"/>
      <c r="BN201" s="515"/>
      <c r="BO201" s="515"/>
      <c r="BP201" s="515"/>
      <c r="BQ201" s="515"/>
      <c r="BR201" s="515"/>
      <c r="BS201" s="515"/>
      <c r="BT201" s="515"/>
      <c r="BU201" s="515"/>
      <c r="BV201" s="515"/>
      <c r="BW201" s="515"/>
      <c r="BX201" s="515"/>
      <c r="BY201" s="515"/>
      <c r="BZ201" s="515"/>
      <c r="CA201" s="515"/>
      <c r="CB201" s="515"/>
      <c r="CC201" s="515"/>
      <c r="CD201" s="515"/>
      <c r="CE201" s="515"/>
      <c r="CF201" s="515"/>
      <c r="CG201" s="515"/>
      <c r="CH201" s="515"/>
      <c r="CI201" s="515"/>
      <c r="CJ201" s="515"/>
      <c r="CK201" s="515"/>
      <c r="CL201" s="515"/>
      <c r="CM201" s="515"/>
      <c r="CN201" s="515"/>
      <c r="CO201" s="515"/>
      <c r="CP201" s="515"/>
      <c r="CQ201" s="515"/>
      <c r="CR201" s="515"/>
      <c r="CS201" s="515"/>
      <c r="CT201" s="515"/>
      <c r="CU201" s="515"/>
      <c r="CV201" s="515"/>
      <c r="CW201" s="515"/>
      <c r="CX201" s="515"/>
      <c r="CY201" s="515"/>
      <c r="CZ201" s="515"/>
      <c r="DA201" s="515"/>
      <c r="DB201" s="515"/>
      <c r="DC201" s="515"/>
      <c r="DD201" s="515"/>
      <c r="DE201" s="515"/>
      <c r="DF201" s="515"/>
      <c r="DG201" s="515"/>
      <c r="DH201" s="515"/>
      <c r="DI201" s="515"/>
      <c r="DJ201" s="515"/>
      <c r="DK201" s="515"/>
      <c r="DL201" s="515"/>
      <c r="DM201" s="515"/>
      <c r="DN201" s="515"/>
      <c r="DO201" s="515"/>
      <c r="DP201" s="515"/>
      <c r="DQ201" s="515"/>
      <c r="DR201" s="515"/>
      <c r="DS201" s="515"/>
      <c r="DT201" s="515"/>
      <c r="DU201" s="515"/>
      <c r="DV201" s="515"/>
      <c r="DW201" s="515"/>
      <c r="DX201" s="515"/>
      <c r="DY201" s="515"/>
      <c r="DZ201" s="515"/>
      <c r="EA201" s="515"/>
      <c r="EB201" s="515"/>
      <c r="EC201" s="515"/>
      <c r="ED201" s="515"/>
      <c r="EE201" s="515"/>
      <c r="EF201" s="515"/>
      <c r="EG201" s="515"/>
      <c r="EH201" s="515"/>
      <c r="EI201" s="515"/>
      <c r="EJ201" s="515"/>
      <c r="EK201" s="515"/>
      <c r="EL201" s="515"/>
      <c r="EM201" s="515"/>
      <c r="EN201" s="515"/>
      <c r="EO201" s="515"/>
      <c r="EP201" s="515"/>
      <c r="EQ201" s="515"/>
      <c r="ER201" s="515"/>
      <c r="ES201" s="515"/>
      <c r="ET201" s="515"/>
      <c r="EU201" s="515"/>
      <c r="EV201" s="515"/>
      <c r="EW201" s="515"/>
      <c r="EX201" s="515"/>
      <c r="EY201" s="515"/>
      <c r="EZ201" s="515"/>
      <c r="FA201" s="515"/>
      <c r="FB201" s="515"/>
      <c r="FC201" s="515"/>
      <c r="FD201" s="515"/>
      <c r="FE201" s="515"/>
      <c r="FF201" s="515"/>
      <c r="FG201" s="515"/>
      <c r="FH201" s="515"/>
      <c r="FI201" s="515"/>
      <c r="FJ201" s="515"/>
      <c r="FK201" s="515"/>
      <c r="FL201" s="515"/>
      <c r="FM201" s="515"/>
      <c r="FN201" s="515"/>
      <c r="FO201" s="515"/>
      <c r="FP201" s="515"/>
      <c r="FQ201" s="515"/>
      <c r="FR201" s="515"/>
      <c r="FS201" s="515"/>
      <c r="FT201" s="515"/>
      <c r="FU201" s="515"/>
      <c r="FV201" s="515"/>
      <c r="FW201" s="515"/>
      <c r="FX201" s="515"/>
      <c r="FY201" s="515"/>
      <c r="FZ201" s="515"/>
      <c r="GA201" s="515"/>
      <c r="GB201" s="515"/>
      <c r="GC201" s="515"/>
    </row>
    <row r="202" spans="1:185" s="549" customFormat="1" ht="10.9" customHeight="1">
      <c r="A202" s="515"/>
      <c r="B202" s="515"/>
      <c r="C202" s="515"/>
      <c r="D202" s="515"/>
      <c r="E202" s="700"/>
      <c r="F202" s="701"/>
      <c r="G202" s="515"/>
      <c r="H202" s="515"/>
      <c r="I202" s="514"/>
      <c r="J202" s="515"/>
      <c r="K202" s="515"/>
      <c r="L202" s="515"/>
      <c r="M202" s="515"/>
      <c r="N202" s="515"/>
      <c r="O202" s="515"/>
      <c r="P202" s="515"/>
      <c r="Q202" s="515"/>
      <c r="R202" s="515"/>
      <c r="S202" s="515"/>
      <c r="T202" s="515"/>
      <c r="U202" s="515"/>
      <c r="V202" s="515"/>
      <c r="W202" s="515"/>
      <c r="X202" s="515"/>
      <c r="Y202" s="515"/>
      <c r="Z202" s="515"/>
      <c r="AA202" s="515"/>
      <c r="AB202" s="515"/>
      <c r="AC202" s="515"/>
      <c r="AD202" s="515"/>
      <c r="AE202" s="515"/>
      <c r="AF202" s="515"/>
      <c r="AG202" s="515"/>
      <c r="AH202" s="515"/>
      <c r="AI202" s="515"/>
      <c r="AJ202" s="515"/>
      <c r="AK202" s="515"/>
      <c r="AL202" s="515"/>
      <c r="AM202" s="515"/>
      <c r="AN202" s="515"/>
      <c r="AO202" s="515"/>
      <c r="AP202" s="515"/>
      <c r="AQ202" s="515"/>
      <c r="AR202" s="515"/>
      <c r="AS202" s="515"/>
      <c r="AT202" s="515"/>
      <c r="AU202" s="515"/>
      <c r="AV202" s="515"/>
      <c r="AW202" s="515"/>
      <c r="AX202" s="515"/>
      <c r="AY202" s="515"/>
      <c r="AZ202" s="515"/>
      <c r="BA202" s="515"/>
      <c r="BB202" s="515"/>
      <c r="BC202" s="515"/>
      <c r="BD202" s="515"/>
      <c r="BE202" s="515"/>
      <c r="BF202" s="515"/>
      <c r="BG202" s="515"/>
      <c r="BH202" s="515"/>
      <c r="BI202" s="515"/>
      <c r="BJ202" s="515"/>
      <c r="BK202" s="515"/>
      <c r="BL202" s="515"/>
      <c r="BM202" s="515"/>
      <c r="BN202" s="515"/>
      <c r="BO202" s="515"/>
      <c r="BP202" s="515"/>
      <c r="BQ202" s="515"/>
      <c r="BR202" s="515"/>
      <c r="BS202" s="515"/>
      <c r="BT202" s="515"/>
      <c r="BU202" s="515"/>
      <c r="BV202" s="515"/>
      <c r="BW202" s="515"/>
      <c r="BX202" s="515"/>
      <c r="BY202" s="515"/>
      <c r="BZ202" s="515"/>
      <c r="CA202" s="515"/>
      <c r="CB202" s="515"/>
      <c r="CC202" s="515"/>
      <c r="CD202" s="515"/>
      <c r="CE202" s="515"/>
      <c r="CF202" s="515"/>
      <c r="CG202" s="515"/>
      <c r="CH202" s="515"/>
      <c r="CI202" s="515"/>
      <c r="CJ202" s="515"/>
      <c r="CK202" s="515"/>
      <c r="CL202" s="515"/>
      <c r="CM202" s="515"/>
      <c r="CN202" s="515"/>
      <c r="CO202" s="515"/>
      <c r="CP202" s="515"/>
      <c r="CQ202" s="515"/>
      <c r="CR202" s="515"/>
      <c r="CS202" s="515"/>
      <c r="CT202" s="515"/>
      <c r="CU202" s="515"/>
      <c r="CV202" s="515"/>
      <c r="CW202" s="515"/>
      <c r="CX202" s="515"/>
      <c r="CY202" s="515"/>
      <c r="CZ202" s="515"/>
      <c r="DA202" s="515"/>
      <c r="DB202" s="515"/>
      <c r="DC202" s="515"/>
      <c r="DD202" s="515"/>
      <c r="DE202" s="515"/>
      <c r="DF202" s="515"/>
      <c r="DG202" s="515"/>
      <c r="DH202" s="515"/>
      <c r="DI202" s="515"/>
      <c r="DJ202" s="515"/>
      <c r="DK202" s="515"/>
      <c r="DL202" s="515"/>
      <c r="DM202" s="515"/>
      <c r="DN202" s="515"/>
      <c r="DO202" s="515"/>
      <c r="DP202" s="515"/>
      <c r="DQ202" s="515"/>
      <c r="DR202" s="515"/>
      <c r="DS202" s="515"/>
      <c r="DT202" s="515"/>
      <c r="DU202" s="515"/>
      <c r="DV202" s="515"/>
      <c r="DW202" s="515"/>
      <c r="DX202" s="515"/>
      <c r="DY202" s="515"/>
      <c r="DZ202" s="515"/>
      <c r="EA202" s="515"/>
      <c r="EB202" s="515"/>
      <c r="EC202" s="515"/>
      <c r="ED202" s="515"/>
      <c r="EE202" s="515"/>
      <c r="EF202" s="515"/>
      <c r="EG202" s="515"/>
      <c r="EH202" s="515"/>
      <c r="EI202" s="515"/>
      <c r="EJ202" s="515"/>
      <c r="EK202" s="515"/>
      <c r="EL202" s="515"/>
      <c r="EM202" s="515"/>
      <c r="EN202" s="515"/>
      <c r="EO202" s="515"/>
      <c r="EP202" s="515"/>
      <c r="EQ202" s="515"/>
      <c r="ER202" s="515"/>
      <c r="ES202" s="515"/>
      <c r="ET202" s="515"/>
      <c r="EU202" s="515"/>
      <c r="EV202" s="515"/>
      <c r="EW202" s="515"/>
      <c r="EX202" s="515"/>
      <c r="EY202" s="515"/>
      <c r="EZ202" s="515"/>
      <c r="FA202" s="515"/>
      <c r="FB202" s="515"/>
      <c r="FC202" s="515"/>
      <c r="FD202" s="515"/>
      <c r="FE202" s="515"/>
      <c r="FF202" s="515"/>
      <c r="FG202" s="515"/>
      <c r="FH202" s="515"/>
      <c r="FI202" s="515"/>
      <c r="FJ202" s="515"/>
      <c r="FK202" s="515"/>
      <c r="FL202" s="515"/>
      <c r="FM202" s="515"/>
      <c r="FN202" s="515"/>
      <c r="FO202" s="515"/>
      <c r="FP202" s="515"/>
      <c r="FQ202" s="515"/>
      <c r="FR202" s="515"/>
      <c r="FS202" s="515"/>
      <c r="FT202" s="515"/>
      <c r="FU202" s="515"/>
      <c r="FV202" s="515"/>
      <c r="FW202" s="515"/>
      <c r="FX202" s="515"/>
      <c r="FY202" s="515"/>
      <c r="FZ202" s="515"/>
      <c r="GA202" s="515"/>
      <c r="GB202" s="515"/>
      <c r="GC202" s="515"/>
    </row>
    <row r="203" spans="1:185" s="549" customFormat="1" ht="10.9" customHeight="1">
      <c r="A203" s="515"/>
      <c r="B203" s="515"/>
      <c r="C203" s="515"/>
      <c r="D203" s="515"/>
      <c r="E203" s="700"/>
      <c r="F203" s="701"/>
      <c r="G203" s="515"/>
      <c r="H203" s="515"/>
      <c r="I203" s="514"/>
      <c r="J203" s="515"/>
      <c r="K203" s="515"/>
      <c r="L203" s="515"/>
      <c r="M203" s="515"/>
      <c r="N203" s="515"/>
      <c r="O203" s="515"/>
      <c r="P203" s="515"/>
      <c r="Q203" s="515"/>
      <c r="R203" s="515"/>
      <c r="S203" s="515"/>
      <c r="T203" s="515"/>
      <c r="U203" s="515"/>
      <c r="V203" s="515"/>
      <c r="W203" s="515"/>
      <c r="X203" s="515"/>
      <c r="Y203" s="515"/>
      <c r="Z203" s="515"/>
      <c r="AA203" s="515"/>
      <c r="AB203" s="515"/>
      <c r="AC203" s="515"/>
      <c r="AD203" s="515"/>
      <c r="AE203" s="515"/>
      <c r="AF203" s="515"/>
      <c r="AG203" s="515"/>
      <c r="AH203" s="515"/>
      <c r="AI203" s="515"/>
      <c r="AJ203" s="515"/>
      <c r="AK203" s="515"/>
      <c r="AL203" s="515"/>
      <c r="AM203" s="515"/>
      <c r="AN203" s="515"/>
      <c r="AO203" s="515"/>
      <c r="AP203" s="515"/>
      <c r="AQ203" s="515"/>
      <c r="AR203" s="515"/>
      <c r="AS203" s="515"/>
      <c r="AT203" s="515"/>
      <c r="AU203" s="515"/>
      <c r="AV203" s="515"/>
      <c r="AW203" s="515"/>
      <c r="AX203" s="515"/>
      <c r="AY203" s="515"/>
      <c r="AZ203" s="515"/>
      <c r="BA203" s="515"/>
      <c r="BB203" s="515"/>
      <c r="BC203" s="515"/>
      <c r="BD203" s="515"/>
      <c r="BE203" s="515"/>
      <c r="BF203" s="515"/>
      <c r="BG203" s="515"/>
      <c r="BH203" s="515"/>
      <c r="BI203" s="515"/>
      <c r="BJ203" s="515"/>
      <c r="BK203" s="515"/>
      <c r="BL203" s="515"/>
      <c r="BM203" s="515"/>
      <c r="BN203" s="515"/>
      <c r="BO203" s="515"/>
      <c r="BP203" s="515"/>
      <c r="BQ203" s="515"/>
      <c r="BR203" s="515"/>
      <c r="BS203" s="515"/>
      <c r="BT203" s="515"/>
      <c r="BU203" s="515"/>
      <c r="BV203" s="515"/>
      <c r="BW203" s="515"/>
      <c r="BX203" s="515"/>
      <c r="BY203" s="515"/>
      <c r="BZ203" s="515"/>
      <c r="CA203" s="515"/>
      <c r="CB203" s="515"/>
      <c r="CC203" s="515"/>
      <c r="CD203" s="515"/>
      <c r="CE203" s="515"/>
      <c r="CF203" s="515"/>
      <c r="CG203" s="515"/>
      <c r="CH203" s="515"/>
      <c r="CI203" s="515"/>
      <c r="CJ203" s="515"/>
      <c r="CK203" s="515"/>
      <c r="CL203" s="515"/>
      <c r="CM203" s="515"/>
      <c r="CN203" s="515"/>
      <c r="CO203" s="515"/>
      <c r="CP203" s="515"/>
      <c r="CQ203" s="515"/>
      <c r="CR203" s="515"/>
      <c r="CS203" s="515"/>
      <c r="CT203" s="515"/>
      <c r="CU203" s="515"/>
      <c r="CV203" s="515"/>
      <c r="CW203" s="515"/>
      <c r="CX203" s="515"/>
      <c r="CY203" s="515"/>
      <c r="CZ203" s="515"/>
      <c r="DA203" s="515"/>
      <c r="DB203" s="515"/>
      <c r="DC203" s="515"/>
      <c r="DD203" s="515"/>
      <c r="DE203" s="515"/>
      <c r="DF203" s="515"/>
      <c r="DG203" s="515"/>
      <c r="DH203" s="515"/>
      <c r="DI203" s="515"/>
      <c r="DJ203" s="515"/>
      <c r="DK203" s="515"/>
      <c r="DL203" s="515"/>
      <c r="DM203" s="515"/>
      <c r="DN203" s="515"/>
      <c r="DO203" s="515"/>
      <c r="DP203" s="515"/>
      <c r="DQ203" s="515"/>
      <c r="DR203" s="515"/>
      <c r="DS203" s="515"/>
      <c r="DT203" s="515"/>
      <c r="DU203" s="515"/>
      <c r="DV203" s="515"/>
      <c r="DW203" s="515"/>
      <c r="DX203" s="515"/>
      <c r="DY203" s="515"/>
      <c r="DZ203" s="515"/>
      <c r="EA203" s="515"/>
      <c r="EB203" s="515"/>
      <c r="EC203" s="515"/>
      <c r="ED203" s="515"/>
      <c r="EE203" s="515"/>
      <c r="EF203" s="515"/>
      <c r="EG203" s="515"/>
      <c r="EH203" s="515"/>
      <c r="EI203" s="515"/>
      <c r="EJ203" s="515"/>
      <c r="EK203" s="515"/>
      <c r="EL203" s="515"/>
      <c r="EM203" s="515"/>
      <c r="EN203" s="515"/>
      <c r="EO203" s="515"/>
      <c r="EP203" s="515"/>
      <c r="EQ203" s="515"/>
      <c r="ER203" s="515"/>
      <c r="ES203" s="515"/>
      <c r="ET203" s="515"/>
      <c r="EU203" s="515"/>
      <c r="EV203" s="515"/>
      <c r="EW203" s="515"/>
      <c r="EX203" s="515"/>
      <c r="EY203" s="515"/>
      <c r="EZ203" s="515"/>
      <c r="FA203" s="515"/>
      <c r="FB203" s="515"/>
      <c r="FC203" s="515"/>
      <c r="FD203" s="515"/>
      <c r="FE203" s="515"/>
      <c r="FF203" s="515"/>
      <c r="FG203" s="515"/>
      <c r="FH203" s="515"/>
      <c r="FI203" s="515"/>
      <c r="FJ203" s="515"/>
      <c r="FK203" s="515"/>
      <c r="FL203" s="515"/>
      <c r="FM203" s="515"/>
      <c r="FN203" s="515"/>
      <c r="FO203" s="515"/>
      <c r="FP203" s="515"/>
      <c r="FQ203" s="515"/>
      <c r="FR203" s="515"/>
      <c r="FS203" s="515"/>
      <c r="FT203" s="515"/>
      <c r="FU203" s="515"/>
      <c r="FV203" s="515"/>
      <c r="FW203" s="515"/>
      <c r="FX203" s="515"/>
      <c r="FY203" s="515"/>
      <c r="FZ203" s="515"/>
      <c r="GA203" s="515"/>
      <c r="GB203" s="515"/>
      <c r="GC203" s="515"/>
    </row>
    <row r="204" spans="1:185" s="549" customFormat="1" ht="10.9" customHeight="1">
      <c r="A204" s="515"/>
      <c r="B204" s="515"/>
      <c r="C204" s="515"/>
      <c r="D204" s="515"/>
      <c r="E204" s="700"/>
      <c r="F204" s="701"/>
      <c r="G204" s="515"/>
      <c r="H204" s="515"/>
      <c r="I204" s="514"/>
      <c r="J204" s="515"/>
      <c r="K204" s="515"/>
      <c r="L204" s="515"/>
      <c r="M204" s="515"/>
      <c r="N204" s="515"/>
      <c r="O204" s="515"/>
      <c r="P204" s="515"/>
      <c r="Q204" s="515"/>
      <c r="R204" s="515"/>
      <c r="S204" s="515"/>
      <c r="T204" s="515"/>
      <c r="U204" s="515"/>
      <c r="V204" s="515"/>
      <c r="W204" s="515"/>
      <c r="X204" s="515"/>
      <c r="Y204" s="515"/>
      <c r="Z204" s="515"/>
      <c r="AA204" s="515"/>
      <c r="AB204" s="515"/>
      <c r="AC204" s="515"/>
      <c r="AD204" s="515"/>
      <c r="AE204" s="515"/>
      <c r="AF204" s="515"/>
      <c r="AG204" s="515"/>
      <c r="AH204" s="515"/>
      <c r="AI204" s="515"/>
      <c r="AJ204" s="515"/>
      <c r="AK204" s="515"/>
      <c r="AL204" s="515"/>
      <c r="AM204" s="515"/>
      <c r="AN204" s="515"/>
      <c r="AO204" s="515"/>
      <c r="AP204" s="515"/>
      <c r="AQ204" s="515"/>
      <c r="AR204" s="515"/>
      <c r="AS204" s="515"/>
      <c r="AT204" s="515"/>
      <c r="AU204" s="515"/>
      <c r="AV204" s="515"/>
      <c r="AW204" s="515"/>
      <c r="AX204" s="515"/>
      <c r="AY204" s="515"/>
      <c r="AZ204" s="515"/>
      <c r="BA204" s="515"/>
      <c r="BB204" s="515"/>
      <c r="BC204" s="515"/>
      <c r="BD204" s="515"/>
      <c r="BE204" s="515"/>
      <c r="BF204" s="515"/>
      <c r="BG204" s="515"/>
      <c r="BH204" s="515"/>
      <c r="BI204" s="515"/>
      <c r="BJ204" s="515"/>
      <c r="BK204" s="515"/>
      <c r="BL204" s="515"/>
      <c r="BM204" s="515"/>
      <c r="BN204" s="515"/>
      <c r="BO204" s="515"/>
      <c r="BP204" s="515"/>
      <c r="BQ204" s="515"/>
      <c r="BR204" s="515"/>
      <c r="BS204" s="515"/>
      <c r="BT204" s="515"/>
      <c r="BU204" s="515"/>
      <c r="BV204" s="515"/>
      <c r="BW204" s="515"/>
      <c r="BX204" s="515"/>
      <c r="BY204" s="515"/>
      <c r="BZ204" s="515"/>
      <c r="CA204" s="515"/>
      <c r="CB204" s="515"/>
      <c r="CC204" s="515"/>
      <c r="CD204" s="515"/>
      <c r="CE204" s="515"/>
      <c r="CF204" s="515"/>
      <c r="CG204" s="515"/>
      <c r="CH204" s="515"/>
      <c r="CI204" s="515"/>
      <c r="CJ204" s="515"/>
      <c r="CK204" s="515"/>
      <c r="CL204" s="515"/>
      <c r="CM204" s="515"/>
      <c r="CN204" s="515"/>
      <c r="CO204" s="515"/>
      <c r="CP204" s="515"/>
      <c r="CQ204" s="515"/>
      <c r="CR204" s="515"/>
      <c r="CS204" s="515"/>
      <c r="CT204" s="515"/>
      <c r="CU204" s="515"/>
      <c r="CV204" s="515"/>
      <c r="CW204" s="515"/>
      <c r="CX204" s="515"/>
      <c r="CY204" s="515"/>
      <c r="CZ204" s="515"/>
      <c r="DA204" s="515"/>
      <c r="DB204" s="515"/>
      <c r="DC204" s="515"/>
      <c r="DD204" s="515"/>
      <c r="DE204" s="515"/>
      <c r="DF204" s="515"/>
      <c r="DG204" s="515"/>
      <c r="DH204" s="515"/>
      <c r="DI204" s="515"/>
      <c r="DJ204" s="515"/>
      <c r="DK204" s="515"/>
      <c r="DL204" s="515"/>
      <c r="DM204" s="515"/>
      <c r="DN204" s="515"/>
      <c r="DO204" s="515"/>
      <c r="DP204" s="515"/>
      <c r="DQ204" s="515"/>
      <c r="DR204" s="515"/>
      <c r="DS204" s="515"/>
      <c r="DT204" s="515"/>
      <c r="DU204" s="515"/>
      <c r="DV204" s="515"/>
      <c r="DW204" s="515"/>
      <c r="DX204" s="515"/>
      <c r="DY204" s="515"/>
      <c r="DZ204" s="515"/>
      <c r="EA204" s="515"/>
      <c r="EB204" s="515"/>
      <c r="EC204" s="515"/>
      <c r="ED204" s="515"/>
      <c r="EE204" s="515"/>
      <c r="EF204" s="515"/>
      <c r="EG204" s="515"/>
      <c r="EH204" s="515"/>
      <c r="EI204" s="515"/>
      <c r="EJ204" s="515"/>
      <c r="EK204" s="515"/>
      <c r="EL204" s="515"/>
      <c r="EM204" s="515"/>
      <c r="EN204" s="515"/>
      <c r="EO204" s="515"/>
      <c r="EP204" s="515"/>
      <c r="EQ204" s="515"/>
      <c r="ER204" s="515"/>
      <c r="ES204" s="515"/>
      <c r="ET204" s="515"/>
      <c r="EU204" s="515"/>
      <c r="EV204" s="515"/>
      <c r="EW204" s="515"/>
      <c r="EX204" s="515"/>
      <c r="EY204" s="515"/>
      <c r="EZ204" s="515"/>
      <c r="FA204" s="515"/>
      <c r="FB204" s="515"/>
      <c r="FC204" s="515"/>
      <c r="FD204" s="515"/>
      <c r="FE204" s="515"/>
      <c r="FF204" s="515"/>
      <c r="FG204" s="515"/>
      <c r="FH204" s="515"/>
      <c r="FI204" s="515"/>
      <c r="FJ204" s="515"/>
      <c r="FK204" s="515"/>
      <c r="FL204" s="515"/>
      <c r="FM204" s="515"/>
      <c r="FN204" s="515"/>
      <c r="FO204" s="515"/>
      <c r="FP204" s="515"/>
      <c r="FQ204" s="515"/>
      <c r="FR204" s="515"/>
      <c r="FS204" s="515"/>
      <c r="FT204" s="515"/>
      <c r="FU204" s="515"/>
      <c r="FV204" s="515"/>
      <c r="FW204" s="515"/>
      <c r="FX204" s="515"/>
      <c r="FY204" s="515"/>
      <c r="FZ204" s="515"/>
      <c r="GA204" s="515"/>
      <c r="GB204" s="515"/>
      <c r="GC204" s="515"/>
    </row>
    <row r="205" spans="1:185" s="549" customFormat="1" ht="10.9" customHeight="1">
      <c r="A205" s="515"/>
      <c r="B205" s="515"/>
      <c r="C205" s="515"/>
      <c r="D205" s="515"/>
      <c r="E205" s="700"/>
      <c r="F205" s="701"/>
      <c r="G205" s="515"/>
      <c r="H205" s="515"/>
      <c r="I205" s="514"/>
      <c r="J205" s="515"/>
      <c r="K205" s="515"/>
      <c r="L205" s="515"/>
      <c r="M205" s="515"/>
      <c r="N205" s="515"/>
      <c r="O205" s="515"/>
      <c r="P205" s="515"/>
      <c r="Q205" s="515"/>
      <c r="R205" s="515"/>
      <c r="S205" s="515"/>
      <c r="T205" s="515"/>
      <c r="U205" s="515"/>
      <c r="V205" s="515"/>
      <c r="W205" s="515"/>
      <c r="X205" s="515"/>
      <c r="Y205" s="515"/>
      <c r="Z205" s="515"/>
      <c r="AA205" s="515"/>
      <c r="AB205" s="515"/>
      <c r="AC205" s="515"/>
      <c r="AD205" s="515"/>
      <c r="AE205" s="515"/>
      <c r="AF205" s="515"/>
      <c r="AG205" s="515"/>
      <c r="AH205" s="515"/>
      <c r="AI205" s="515"/>
      <c r="AJ205" s="515"/>
      <c r="AK205" s="515"/>
      <c r="AL205" s="515"/>
      <c r="AM205" s="515"/>
      <c r="AN205" s="515"/>
      <c r="AO205" s="515"/>
      <c r="AP205" s="515"/>
      <c r="AQ205" s="515"/>
      <c r="AR205" s="515"/>
      <c r="AS205" s="515"/>
      <c r="AT205" s="515"/>
      <c r="AU205" s="515"/>
      <c r="AV205" s="515"/>
      <c r="AW205" s="515"/>
      <c r="AX205" s="515"/>
      <c r="AY205" s="515"/>
      <c r="AZ205" s="515"/>
      <c r="BA205" s="515"/>
      <c r="BB205" s="515"/>
      <c r="BC205" s="515"/>
      <c r="BD205" s="515"/>
      <c r="BE205" s="515"/>
      <c r="BF205" s="515"/>
      <c r="BG205" s="515"/>
      <c r="BH205" s="515"/>
      <c r="BI205" s="515"/>
      <c r="BJ205" s="515"/>
      <c r="BK205" s="515"/>
      <c r="BL205" s="515"/>
      <c r="BM205" s="515"/>
      <c r="BN205" s="515"/>
      <c r="BO205" s="515"/>
      <c r="BP205" s="515"/>
      <c r="BQ205" s="515"/>
      <c r="BR205" s="515"/>
      <c r="BS205" s="515"/>
      <c r="BT205" s="515"/>
      <c r="BU205" s="515"/>
      <c r="BV205" s="515"/>
      <c r="BW205" s="515"/>
      <c r="BX205" s="515"/>
      <c r="BY205" s="515"/>
      <c r="BZ205" s="515"/>
      <c r="CA205" s="515"/>
      <c r="CB205" s="515"/>
      <c r="CC205" s="515"/>
      <c r="CD205" s="515"/>
      <c r="CE205" s="515"/>
      <c r="CF205" s="515"/>
      <c r="CG205" s="515"/>
      <c r="CH205" s="515"/>
      <c r="CI205" s="515"/>
      <c r="CJ205" s="515"/>
      <c r="CK205" s="515"/>
      <c r="CL205" s="515"/>
      <c r="CM205" s="515"/>
      <c r="CN205" s="515"/>
      <c r="CO205" s="515"/>
      <c r="CP205" s="515"/>
      <c r="CQ205" s="515"/>
      <c r="CR205" s="515"/>
      <c r="CS205" s="515"/>
      <c r="CT205" s="515"/>
      <c r="CU205" s="515"/>
      <c r="CV205" s="515"/>
      <c r="CW205" s="515"/>
      <c r="CX205" s="515"/>
      <c r="CY205" s="515"/>
      <c r="CZ205" s="515"/>
      <c r="DA205" s="515"/>
      <c r="DB205" s="515"/>
      <c r="DC205" s="515"/>
      <c r="DD205" s="515"/>
      <c r="DE205" s="515"/>
      <c r="DF205" s="515"/>
      <c r="DG205" s="515"/>
      <c r="DH205" s="515"/>
      <c r="DI205" s="515"/>
      <c r="DJ205" s="515"/>
      <c r="DK205" s="515"/>
      <c r="DL205" s="515"/>
      <c r="DM205" s="515"/>
      <c r="DN205" s="515"/>
      <c r="DO205" s="515"/>
      <c r="DP205" s="515"/>
      <c r="DQ205" s="515"/>
      <c r="DR205" s="515"/>
      <c r="DS205" s="515"/>
      <c r="DT205" s="515"/>
      <c r="DU205" s="515"/>
      <c r="DV205" s="515"/>
      <c r="DW205" s="515"/>
      <c r="DX205" s="515"/>
      <c r="DY205" s="515"/>
      <c r="DZ205" s="515"/>
      <c r="EA205" s="515"/>
      <c r="EB205" s="515"/>
      <c r="EC205" s="515"/>
      <c r="ED205" s="515"/>
      <c r="EE205" s="515"/>
      <c r="EF205" s="515"/>
      <c r="EG205" s="515"/>
      <c r="EH205" s="515"/>
      <c r="EI205" s="515"/>
      <c r="EJ205" s="515"/>
      <c r="EK205" s="515"/>
      <c r="EL205" s="515"/>
      <c r="EM205" s="515"/>
      <c r="EN205" s="515"/>
      <c r="EO205" s="515"/>
      <c r="EP205" s="515"/>
      <c r="EQ205" s="515"/>
      <c r="ER205" s="515"/>
      <c r="ES205" s="515"/>
      <c r="ET205" s="515"/>
      <c r="EU205" s="515"/>
      <c r="EV205" s="515"/>
      <c r="EW205" s="515"/>
      <c r="EX205" s="515"/>
      <c r="EY205" s="515"/>
      <c r="EZ205" s="515"/>
      <c r="FA205" s="515"/>
      <c r="FB205" s="515"/>
      <c r="FC205" s="515"/>
      <c r="FD205" s="515"/>
      <c r="FE205" s="515"/>
      <c r="FF205" s="515"/>
      <c r="FG205" s="515"/>
      <c r="FH205" s="515"/>
      <c r="FI205" s="515"/>
      <c r="FJ205" s="515"/>
      <c r="FK205" s="515"/>
      <c r="FL205" s="515"/>
      <c r="FM205" s="515"/>
      <c r="FN205" s="515"/>
      <c r="FO205" s="515"/>
      <c r="FP205" s="515"/>
      <c r="FQ205" s="515"/>
      <c r="FR205" s="515"/>
      <c r="FS205" s="515"/>
      <c r="FT205" s="515"/>
      <c r="FU205" s="515"/>
      <c r="FV205" s="515"/>
      <c r="FW205" s="515"/>
      <c r="FX205" s="515"/>
      <c r="FY205" s="515"/>
      <c r="FZ205" s="515"/>
      <c r="GA205" s="515"/>
      <c r="GB205" s="515"/>
      <c r="GC205" s="515"/>
    </row>
    <row r="206" spans="1:185" s="549" customFormat="1" ht="10.9" customHeight="1">
      <c r="A206" s="515"/>
      <c r="B206" s="515"/>
      <c r="C206" s="515"/>
      <c r="D206" s="515"/>
      <c r="E206" s="700"/>
      <c r="F206" s="701"/>
      <c r="G206" s="515"/>
      <c r="H206" s="515"/>
      <c r="I206" s="514"/>
      <c r="J206" s="515"/>
      <c r="K206" s="515"/>
      <c r="L206" s="515"/>
      <c r="M206" s="515"/>
      <c r="N206" s="515"/>
      <c r="O206" s="515"/>
      <c r="P206" s="515"/>
      <c r="Q206" s="515"/>
      <c r="R206" s="515"/>
      <c r="S206" s="515"/>
      <c r="T206" s="515"/>
      <c r="U206" s="515"/>
      <c r="V206" s="515"/>
      <c r="W206" s="515"/>
      <c r="X206" s="515"/>
      <c r="Y206" s="515"/>
      <c r="Z206" s="515"/>
      <c r="AA206" s="515"/>
      <c r="AB206" s="515"/>
      <c r="AC206" s="515"/>
      <c r="AD206" s="515"/>
      <c r="AE206" s="515"/>
      <c r="AF206" s="515"/>
      <c r="AG206" s="515"/>
      <c r="AH206" s="515"/>
      <c r="AI206" s="515"/>
      <c r="AJ206" s="515"/>
      <c r="AK206" s="515"/>
      <c r="AL206" s="515"/>
      <c r="AM206" s="515"/>
      <c r="AN206" s="515"/>
      <c r="AO206" s="515"/>
      <c r="AP206" s="515"/>
      <c r="AQ206" s="515"/>
      <c r="AR206" s="515"/>
      <c r="AS206" s="515"/>
      <c r="AT206" s="515"/>
      <c r="AU206" s="515"/>
      <c r="AV206" s="515"/>
      <c r="AW206" s="515"/>
      <c r="AX206" s="515"/>
      <c r="AY206" s="515"/>
      <c r="AZ206" s="515"/>
      <c r="BA206" s="515"/>
      <c r="BB206" s="515"/>
      <c r="BC206" s="515"/>
      <c r="BD206" s="515"/>
      <c r="BE206" s="515"/>
      <c r="BF206" s="515"/>
      <c r="BG206" s="515"/>
      <c r="BH206" s="515"/>
      <c r="BI206" s="515"/>
      <c r="BJ206" s="515"/>
      <c r="BK206" s="515"/>
      <c r="BL206" s="515"/>
      <c r="BM206" s="515"/>
      <c r="BN206" s="515"/>
      <c r="BO206" s="515"/>
      <c r="BP206" s="515"/>
      <c r="BQ206" s="515"/>
      <c r="BR206" s="515"/>
      <c r="BS206" s="515"/>
      <c r="BT206" s="515"/>
      <c r="BU206" s="515"/>
      <c r="BV206" s="515"/>
      <c r="BW206" s="515"/>
      <c r="BX206" s="515"/>
      <c r="BY206" s="515"/>
      <c r="BZ206" s="515"/>
      <c r="CA206" s="515"/>
      <c r="CB206" s="515"/>
      <c r="CC206" s="515"/>
      <c r="CD206" s="515"/>
      <c r="CE206" s="515"/>
      <c r="CF206" s="515"/>
      <c r="CG206" s="515"/>
      <c r="CH206" s="515"/>
      <c r="CI206" s="515"/>
      <c r="CJ206" s="515"/>
      <c r="CK206" s="515"/>
      <c r="CL206" s="515"/>
      <c r="CM206" s="515"/>
      <c r="CN206" s="515"/>
      <c r="CO206" s="515"/>
      <c r="CP206" s="515"/>
      <c r="CQ206" s="515"/>
      <c r="CR206" s="515"/>
      <c r="CS206" s="515"/>
      <c r="CT206" s="515"/>
      <c r="CU206" s="515"/>
      <c r="CV206" s="515"/>
      <c r="CW206" s="515"/>
      <c r="CX206" s="515"/>
      <c r="CY206" s="515"/>
      <c r="CZ206" s="515"/>
      <c r="DA206" s="515"/>
      <c r="DB206" s="515"/>
      <c r="DC206" s="515"/>
      <c r="DD206" s="515"/>
      <c r="DE206" s="515"/>
      <c r="DF206" s="515"/>
      <c r="DG206" s="515"/>
      <c r="DH206" s="515"/>
      <c r="DI206" s="515"/>
      <c r="DJ206" s="515"/>
      <c r="DK206" s="515"/>
      <c r="DL206" s="515"/>
      <c r="DM206" s="515"/>
      <c r="DN206" s="515"/>
      <c r="DO206" s="515"/>
      <c r="DP206" s="515"/>
      <c r="DQ206" s="515"/>
      <c r="DR206" s="515"/>
      <c r="DS206" s="515"/>
      <c r="DT206" s="515"/>
      <c r="DU206" s="515"/>
      <c r="DV206" s="515"/>
      <c r="DW206" s="515"/>
      <c r="DX206" s="515"/>
      <c r="DY206" s="515"/>
      <c r="DZ206" s="515"/>
      <c r="EA206" s="515"/>
      <c r="EB206" s="515"/>
      <c r="EC206" s="515"/>
      <c r="ED206" s="515"/>
      <c r="EE206" s="515"/>
      <c r="EF206" s="515"/>
      <c r="EG206" s="515"/>
      <c r="EH206" s="515"/>
      <c r="EI206" s="515"/>
      <c r="EJ206" s="515"/>
      <c r="EK206" s="515"/>
      <c r="EL206" s="515"/>
      <c r="EM206" s="515"/>
      <c r="EN206" s="515"/>
      <c r="EO206" s="515"/>
      <c r="EP206" s="515"/>
      <c r="EQ206" s="515"/>
      <c r="ER206" s="515"/>
      <c r="ES206" s="515"/>
      <c r="ET206" s="515"/>
      <c r="EU206" s="515"/>
      <c r="EV206" s="515"/>
      <c r="EW206" s="515"/>
      <c r="EX206" s="515"/>
      <c r="EY206" s="515"/>
      <c r="EZ206" s="515"/>
      <c r="FA206" s="515"/>
      <c r="FB206" s="515"/>
      <c r="FC206" s="515"/>
      <c r="FD206" s="515"/>
      <c r="FE206" s="515"/>
      <c r="FF206" s="515"/>
      <c r="FG206" s="515"/>
      <c r="FH206" s="515"/>
      <c r="FI206" s="515"/>
      <c r="FJ206" s="515"/>
      <c r="FK206" s="515"/>
      <c r="FL206" s="515"/>
      <c r="FM206" s="515"/>
      <c r="FN206" s="515"/>
      <c r="FO206" s="515"/>
      <c r="FP206" s="515"/>
      <c r="FQ206" s="515"/>
      <c r="FR206" s="515"/>
      <c r="FS206" s="515"/>
      <c r="FT206" s="515"/>
      <c r="FU206" s="515"/>
      <c r="FV206" s="515"/>
      <c r="FW206" s="515"/>
      <c r="FX206" s="515"/>
      <c r="FY206" s="515"/>
      <c r="FZ206" s="515"/>
      <c r="GA206" s="515"/>
      <c r="GB206" s="515"/>
      <c r="GC206" s="515"/>
    </row>
    <row r="207" spans="1:185" s="549" customFormat="1" ht="10.9" customHeight="1">
      <c r="A207" s="515"/>
      <c r="B207" s="515"/>
      <c r="C207" s="515"/>
      <c r="D207" s="515"/>
      <c r="E207" s="700"/>
      <c r="F207" s="701"/>
      <c r="G207" s="515"/>
      <c r="H207" s="515"/>
      <c r="I207" s="514"/>
      <c r="J207" s="515"/>
      <c r="K207" s="515"/>
      <c r="L207" s="515"/>
      <c r="M207" s="515"/>
      <c r="N207" s="515"/>
      <c r="O207" s="515"/>
      <c r="P207" s="515"/>
      <c r="Q207" s="515"/>
      <c r="R207" s="515"/>
      <c r="S207" s="515"/>
      <c r="T207" s="515"/>
      <c r="U207" s="515"/>
      <c r="V207" s="515"/>
      <c r="W207" s="515"/>
      <c r="X207" s="515"/>
      <c r="Y207" s="515"/>
      <c r="Z207" s="515"/>
      <c r="AA207" s="515"/>
      <c r="AB207" s="515"/>
      <c r="AC207" s="515"/>
      <c r="AD207" s="515"/>
      <c r="AE207" s="515"/>
      <c r="AF207" s="515"/>
      <c r="AG207" s="515"/>
      <c r="AH207" s="515"/>
      <c r="AI207" s="515"/>
      <c r="AJ207" s="515"/>
      <c r="AK207" s="515"/>
      <c r="AL207" s="515"/>
      <c r="AM207" s="515"/>
      <c r="AN207" s="515"/>
      <c r="AO207" s="515"/>
      <c r="AP207" s="515"/>
      <c r="AQ207" s="515"/>
      <c r="AR207" s="515"/>
      <c r="AS207" s="515"/>
      <c r="AT207" s="515"/>
      <c r="AU207" s="515"/>
      <c r="AV207" s="515"/>
      <c r="AW207" s="515"/>
      <c r="AX207" s="515"/>
      <c r="AY207" s="515"/>
      <c r="AZ207" s="515"/>
      <c r="BA207" s="515"/>
      <c r="BB207" s="515"/>
      <c r="BC207" s="515"/>
      <c r="BD207" s="515"/>
      <c r="BE207" s="515"/>
      <c r="BF207" s="515"/>
      <c r="BG207" s="515"/>
      <c r="BH207" s="515"/>
      <c r="BI207" s="515"/>
      <c r="BJ207" s="515"/>
      <c r="BK207" s="515"/>
      <c r="BL207" s="515"/>
      <c r="BM207" s="515"/>
      <c r="BN207" s="515"/>
      <c r="BO207" s="515"/>
      <c r="BP207" s="515"/>
      <c r="BQ207" s="515"/>
      <c r="BR207" s="515"/>
      <c r="BS207" s="515"/>
      <c r="BT207" s="515"/>
      <c r="BU207" s="515"/>
      <c r="BV207" s="515"/>
      <c r="BW207" s="515"/>
      <c r="BX207" s="515"/>
      <c r="BY207" s="515"/>
      <c r="BZ207" s="515"/>
      <c r="CA207" s="515"/>
      <c r="CB207" s="515"/>
      <c r="CC207" s="515"/>
      <c r="CD207" s="515"/>
      <c r="CE207" s="515"/>
      <c r="CF207" s="515"/>
      <c r="CG207" s="515"/>
      <c r="CH207" s="515"/>
      <c r="CI207" s="515"/>
      <c r="CJ207" s="515"/>
      <c r="CK207" s="515"/>
      <c r="CL207" s="515"/>
      <c r="CM207" s="515"/>
      <c r="CN207" s="515"/>
      <c r="CO207" s="515"/>
      <c r="CP207" s="515"/>
      <c r="CQ207" s="515"/>
      <c r="CR207" s="515"/>
      <c r="CS207" s="515"/>
      <c r="CT207" s="515"/>
      <c r="CU207" s="515"/>
      <c r="CV207" s="515"/>
      <c r="CW207" s="515"/>
      <c r="CX207" s="515"/>
      <c r="CY207" s="515"/>
      <c r="CZ207" s="515"/>
      <c r="DA207" s="515"/>
      <c r="DB207" s="515"/>
      <c r="DC207" s="515"/>
      <c r="DD207" s="515"/>
      <c r="DE207" s="515"/>
      <c r="DF207" s="515"/>
      <c r="DG207" s="515"/>
      <c r="DH207" s="515"/>
      <c r="DI207" s="515"/>
      <c r="DJ207" s="515"/>
      <c r="DK207" s="515"/>
      <c r="DL207" s="515"/>
      <c r="DM207" s="515"/>
      <c r="DN207" s="515"/>
      <c r="DO207" s="515"/>
      <c r="DP207" s="515"/>
      <c r="DQ207" s="515"/>
      <c r="DR207" s="515"/>
      <c r="DS207" s="515"/>
      <c r="DT207" s="515"/>
      <c r="DU207" s="515"/>
      <c r="DV207" s="515"/>
      <c r="DW207" s="515"/>
      <c r="DX207" s="515"/>
      <c r="DY207" s="515"/>
      <c r="DZ207" s="515"/>
      <c r="EA207" s="515"/>
      <c r="EB207" s="515"/>
      <c r="EC207" s="515"/>
      <c r="ED207" s="515"/>
      <c r="EE207" s="515"/>
      <c r="EF207" s="515"/>
      <c r="EG207" s="515"/>
      <c r="EH207" s="515"/>
      <c r="EI207" s="515"/>
      <c r="EJ207" s="515"/>
      <c r="EK207" s="515"/>
      <c r="EL207" s="515"/>
      <c r="EM207" s="515"/>
      <c r="EN207" s="515"/>
      <c r="EO207" s="515"/>
      <c r="EP207" s="515"/>
      <c r="EQ207" s="515"/>
      <c r="ER207" s="515"/>
      <c r="ES207" s="515"/>
      <c r="ET207" s="515"/>
      <c r="EU207" s="515"/>
      <c r="EV207" s="515"/>
      <c r="EW207" s="515"/>
      <c r="EX207" s="515"/>
      <c r="EY207" s="515"/>
      <c r="EZ207" s="515"/>
      <c r="FA207" s="515"/>
      <c r="FB207" s="515"/>
      <c r="FC207" s="515"/>
      <c r="FD207" s="515"/>
      <c r="FE207" s="515"/>
      <c r="FF207" s="515"/>
      <c r="FG207" s="515"/>
      <c r="FH207" s="515"/>
      <c r="FI207" s="515"/>
      <c r="FJ207" s="515"/>
      <c r="FK207" s="515"/>
      <c r="FL207" s="515"/>
      <c r="FM207" s="515"/>
      <c r="FN207" s="515"/>
      <c r="FO207" s="515"/>
      <c r="FP207" s="515"/>
      <c r="FQ207" s="515"/>
      <c r="FR207" s="515"/>
      <c r="FS207" s="515"/>
      <c r="FT207" s="515"/>
      <c r="FU207" s="515"/>
      <c r="FV207" s="515"/>
      <c r="FW207" s="515"/>
      <c r="FX207" s="515"/>
      <c r="FY207" s="515"/>
      <c r="FZ207" s="515"/>
      <c r="GA207" s="515"/>
      <c r="GB207" s="515"/>
      <c r="GC207" s="515"/>
    </row>
    <row r="208" spans="1:185" s="549" customFormat="1" ht="10.9" customHeight="1">
      <c r="A208" s="515"/>
      <c r="B208" s="515"/>
      <c r="C208" s="515"/>
      <c r="D208" s="515"/>
      <c r="E208" s="700"/>
      <c r="F208" s="701"/>
      <c r="G208" s="515"/>
      <c r="H208" s="515"/>
      <c r="I208" s="514"/>
      <c r="J208" s="515"/>
      <c r="K208" s="515"/>
      <c r="L208" s="515"/>
      <c r="M208" s="515"/>
      <c r="N208" s="515"/>
      <c r="O208" s="515"/>
      <c r="P208" s="515"/>
      <c r="Q208" s="515"/>
      <c r="R208" s="515"/>
      <c r="S208" s="515"/>
      <c r="T208" s="515"/>
      <c r="U208" s="515"/>
      <c r="V208" s="515"/>
      <c r="W208" s="515"/>
      <c r="X208" s="515"/>
      <c r="Y208" s="515"/>
      <c r="Z208" s="515"/>
      <c r="AA208" s="515"/>
      <c r="AB208" s="515"/>
      <c r="AC208" s="515"/>
      <c r="AD208" s="515"/>
      <c r="AE208" s="515"/>
      <c r="AF208" s="515"/>
      <c r="AG208" s="515"/>
      <c r="AH208" s="515"/>
      <c r="AI208" s="515"/>
      <c r="AJ208" s="515"/>
      <c r="AK208" s="515"/>
      <c r="AL208" s="515"/>
      <c r="AM208" s="515"/>
      <c r="AN208" s="515"/>
      <c r="AO208" s="515"/>
      <c r="AP208" s="515"/>
      <c r="AQ208" s="515"/>
      <c r="AR208" s="515"/>
      <c r="AS208" s="515"/>
      <c r="AT208" s="515"/>
      <c r="AU208" s="515"/>
      <c r="AV208" s="515"/>
      <c r="AW208" s="515"/>
      <c r="AX208" s="515"/>
      <c r="AY208" s="515"/>
      <c r="AZ208" s="515"/>
      <c r="BA208" s="515"/>
      <c r="BB208" s="515"/>
      <c r="BC208" s="515"/>
      <c r="BD208" s="515"/>
      <c r="BE208" s="515"/>
      <c r="BF208" s="515"/>
      <c r="BG208" s="515"/>
      <c r="BH208" s="515"/>
      <c r="BI208" s="515"/>
      <c r="BJ208" s="515"/>
      <c r="BK208" s="515"/>
      <c r="BL208" s="515"/>
      <c r="BM208" s="515"/>
      <c r="BN208" s="515"/>
      <c r="BO208" s="515"/>
      <c r="BP208" s="515"/>
      <c r="BQ208" s="515"/>
      <c r="BR208" s="515"/>
      <c r="BS208" s="515"/>
      <c r="BT208" s="515"/>
      <c r="BU208" s="515"/>
      <c r="BV208" s="515"/>
      <c r="BW208" s="515"/>
      <c r="BX208" s="515"/>
      <c r="BY208" s="515"/>
      <c r="BZ208" s="515"/>
      <c r="CA208" s="515"/>
      <c r="CB208" s="515"/>
      <c r="CC208" s="515"/>
      <c r="CD208" s="515"/>
      <c r="CE208" s="515"/>
      <c r="CF208" s="515"/>
      <c r="CG208" s="515"/>
      <c r="CH208" s="515"/>
      <c r="CI208" s="515"/>
      <c r="CJ208" s="515"/>
      <c r="CK208" s="515"/>
      <c r="CL208" s="515"/>
      <c r="CM208" s="515"/>
      <c r="CN208" s="515"/>
      <c r="CO208" s="515"/>
      <c r="CP208" s="515"/>
      <c r="CQ208" s="515"/>
      <c r="CR208" s="515"/>
      <c r="CS208" s="515"/>
      <c r="CT208" s="515"/>
      <c r="CU208" s="515"/>
      <c r="CV208" s="515"/>
      <c r="CW208" s="515"/>
      <c r="CX208" s="515"/>
      <c r="CY208" s="515"/>
      <c r="CZ208" s="515"/>
      <c r="DA208" s="515"/>
      <c r="DB208" s="515"/>
      <c r="DC208" s="515"/>
      <c r="DD208" s="515"/>
      <c r="DE208" s="515"/>
      <c r="DF208" s="515"/>
      <c r="DG208" s="515"/>
      <c r="DH208" s="515"/>
      <c r="DI208" s="515"/>
      <c r="DJ208" s="515"/>
      <c r="DK208" s="515"/>
      <c r="DL208" s="515"/>
      <c r="DM208" s="515"/>
      <c r="DN208" s="515"/>
      <c r="DO208" s="515"/>
      <c r="DP208" s="515"/>
      <c r="DQ208" s="515"/>
      <c r="DR208" s="515"/>
      <c r="DS208" s="515"/>
      <c r="DT208" s="515"/>
      <c r="DU208" s="515"/>
      <c r="DV208" s="515"/>
      <c r="DW208" s="515"/>
      <c r="DX208" s="515"/>
      <c r="DY208" s="515"/>
      <c r="DZ208" s="515"/>
      <c r="EA208" s="515"/>
      <c r="EB208" s="515"/>
      <c r="EC208" s="515"/>
      <c r="ED208" s="515"/>
      <c r="EE208" s="515"/>
      <c r="EF208" s="515"/>
      <c r="EG208" s="515"/>
      <c r="EH208" s="515"/>
      <c r="EI208" s="515"/>
      <c r="EJ208" s="515"/>
      <c r="EK208" s="515"/>
      <c r="EL208" s="515"/>
      <c r="EM208" s="515"/>
      <c r="EN208" s="515"/>
      <c r="EO208" s="515"/>
      <c r="EP208" s="515"/>
      <c r="EQ208" s="515"/>
      <c r="ER208" s="515"/>
      <c r="ES208" s="515"/>
      <c r="ET208" s="515"/>
      <c r="EU208" s="515"/>
      <c r="EV208" s="515"/>
      <c r="EW208" s="515"/>
      <c r="EX208" s="515"/>
      <c r="EY208" s="515"/>
      <c r="EZ208" s="515"/>
      <c r="FA208" s="515"/>
      <c r="FB208" s="515"/>
      <c r="FC208" s="515"/>
      <c r="FD208" s="515"/>
      <c r="FE208" s="515"/>
      <c r="FF208" s="515"/>
      <c r="FG208" s="515"/>
      <c r="FH208" s="515"/>
      <c r="FI208" s="515"/>
      <c r="FJ208" s="515"/>
      <c r="FK208" s="515"/>
      <c r="FL208" s="515"/>
      <c r="FM208" s="515"/>
      <c r="FN208" s="515"/>
      <c r="FO208" s="515"/>
      <c r="FP208" s="515"/>
      <c r="FQ208" s="515"/>
      <c r="FR208" s="515"/>
      <c r="FS208" s="515"/>
      <c r="FT208" s="515"/>
      <c r="FU208" s="515"/>
      <c r="FV208" s="515"/>
      <c r="FW208" s="515"/>
      <c r="FX208" s="515"/>
      <c r="FY208" s="515"/>
      <c r="FZ208" s="515"/>
      <c r="GA208" s="515"/>
      <c r="GB208" s="515"/>
      <c r="GC208" s="515"/>
    </row>
    <row r="209" spans="1:185" s="549" customFormat="1" ht="10.9" customHeight="1">
      <c r="A209" s="515"/>
      <c r="B209" s="515"/>
      <c r="C209" s="515"/>
      <c r="D209" s="515"/>
      <c r="E209" s="700"/>
      <c r="F209" s="701"/>
      <c r="G209" s="515"/>
      <c r="H209" s="515"/>
      <c r="I209" s="514"/>
      <c r="J209" s="515"/>
      <c r="K209" s="515"/>
      <c r="L209" s="515"/>
      <c r="M209" s="515"/>
      <c r="N209" s="515"/>
      <c r="O209" s="515"/>
      <c r="P209" s="515"/>
      <c r="Q209" s="515"/>
      <c r="R209" s="515"/>
      <c r="S209" s="515"/>
      <c r="T209" s="515"/>
      <c r="U209" s="515"/>
      <c r="V209" s="515"/>
      <c r="W209" s="515"/>
      <c r="X209" s="515"/>
      <c r="Y209" s="515"/>
      <c r="Z209" s="515"/>
      <c r="AA209" s="515"/>
      <c r="AB209" s="515"/>
      <c r="AC209" s="515"/>
      <c r="AD209" s="515"/>
      <c r="AE209" s="515"/>
      <c r="AF209" s="515"/>
      <c r="AG209" s="515"/>
      <c r="AH209" s="515"/>
      <c r="AI209" s="515"/>
      <c r="AJ209" s="515"/>
      <c r="AK209" s="515"/>
      <c r="AL209" s="515"/>
      <c r="AM209" s="515"/>
      <c r="AN209" s="515"/>
      <c r="AO209" s="515"/>
      <c r="AP209" s="515"/>
      <c r="AQ209" s="515"/>
      <c r="AR209" s="515"/>
      <c r="AS209" s="515"/>
      <c r="AT209" s="515"/>
      <c r="AU209" s="515"/>
      <c r="AV209" s="515"/>
      <c r="AW209" s="515"/>
      <c r="AX209" s="515"/>
      <c r="AY209" s="515"/>
      <c r="AZ209" s="515"/>
      <c r="BA209" s="515"/>
      <c r="BB209" s="515"/>
      <c r="BC209" s="515"/>
      <c r="BD209" s="515"/>
      <c r="BE209" s="515"/>
      <c r="BF209" s="515"/>
      <c r="BG209" s="515"/>
      <c r="BH209" s="515"/>
      <c r="BI209" s="515"/>
      <c r="BJ209" s="515"/>
      <c r="BK209" s="515"/>
      <c r="BL209" s="515"/>
      <c r="BM209" s="515"/>
      <c r="BN209" s="515"/>
      <c r="BO209" s="515"/>
      <c r="BP209" s="515"/>
      <c r="BQ209" s="515"/>
      <c r="BR209" s="515"/>
      <c r="BS209" s="515"/>
      <c r="BT209" s="515"/>
      <c r="BU209" s="515"/>
      <c r="BV209" s="515"/>
      <c r="BW209" s="515"/>
      <c r="BX209" s="515"/>
      <c r="BY209" s="515"/>
      <c r="BZ209" s="515"/>
      <c r="CA209" s="515"/>
      <c r="CB209" s="515"/>
      <c r="CC209" s="515"/>
      <c r="CD209" s="515"/>
      <c r="CE209" s="515"/>
      <c r="CF209" s="515"/>
      <c r="CG209" s="515"/>
      <c r="CH209" s="515"/>
      <c r="CI209" s="515"/>
      <c r="CJ209" s="515"/>
      <c r="CK209" s="515"/>
      <c r="CL209" s="515"/>
      <c r="CM209" s="515"/>
      <c r="CN209" s="515"/>
      <c r="CO209" s="515"/>
      <c r="CP209" s="515"/>
      <c r="CQ209" s="515"/>
      <c r="CR209" s="515"/>
      <c r="CS209" s="515"/>
      <c r="CT209" s="515"/>
      <c r="CU209" s="515"/>
      <c r="CV209" s="515"/>
      <c r="CW209" s="515"/>
      <c r="CX209" s="515"/>
      <c r="CY209" s="515"/>
      <c r="CZ209" s="515"/>
      <c r="DA209" s="515"/>
      <c r="DB209" s="515"/>
      <c r="DC209" s="515"/>
      <c r="DD209" s="515"/>
      <c r="DE209" s="515"/>
      <c r="DF209" s="515"/>
      <c r="DG209" s="515"/>
      <c r="DH209" s="515"/>
      <c r="DI209" s="515"/>
      <c r="DJ209" s="515"/>
      <c r="DK209" s="515"/>
      <c r="DL209" s="515"/>
      <c r="DM209" s="515"/>
      <c r="DN209" s="515"/>
      <c r="DO209" s="515"/>
      <c r="DP209" s="515"/>
      <c r="DQ209" s="515"/>
      <c r="DR209" s="515"/>
      <c r="DS209" s="515"/>
      <c r="DT209" s="515"/>
      <c r="DU209" s="515"/>
      <c r="DV209" s="515"/>
      <c r="DW209" s="515"/>
      <c r="DX209" s="515"/>
      <c r="DY209" s="515"/>
      <c r="DZ209" s="515"/>
      <c r="EA209" s="515"/>
      <c r="EB209" s="515"/>
      <c r="EC209" s="515"/>
      <c r="ED209" s="515"/>
      <c r="EE209" s="515"/>
      <c r="EF209" s="515"/>
      <c r="EG209" s="515"/>
      <c r="EH209" s="515"/>
      <c r="EI209" s="515"/>
      <c r="EJ209" s="515"/>
      <c r="EK209" s="515"/>
      <c r="EL209" s="515"/>
      <c r="EM209" s="515"/>
      <c r="EN209" s="515"/>
      <c r="EO209" s="515"/>
      <c r="EP209" s="515"/>
      <c r="EQ209" s="515"/>
      <c r="ER209" s="515"/>
      <c r="ES209" s="515"/>
      <c r="ET209" s="515"/>
      <c r="EU209" s="515"/>
      <c r="EV209" s="515"/>
      <c r="EW209" s="515"/>
      <c r="EX209" s="515"/>
      <c r="EY209" s="515"/>
      <c r="EZ209" s="515"/>
      <c r="FA209" s="515"/>
      <c r="FB209" s="515"/>
      <c r="FC209" s="515"/>
      <c r="FD209" s="515"/>
      <c r="FE209" s="515"/>
      <c r="FF209" s="515"/>
      <c r="FG209" s="515"/>
      <c r="FH209" s="515"/>
      <c r="FI209" s="515"/>
      <c r="FJ209" s="515"/>
      <c r="FK209" s="515"/>
      <c r="FL209" s="515"/>
      <c r="FM209" s="515"/>
      <c r="FN209" s="515"/>
      <c r="FO209" s="515"/>
      <c r="FP209" s="515"/>
      <c r="FQ209" s="515"/>
      <c r="FR209" s="515"/>
      <c r="FS209" s="515"/>
      <c r="FT209" s="515"/>
      <c r="FU209" s="515"/>
      <c r="FV209" s="515"/>
      <c r="FW209" s="515"/>
      <c r="FX209" s="515"/>
      <c r="FY209" s="515"/>
      <c r="FZ209" s="515"/>
      <c r="GA209" s="515"/>
      <c r="GB209" s="515"/>
      <c r="GC209" s="515"/>
    </row>
    <row r="210" spans="1:185" s="549" customFormat="1" ht="10.9" customHeight="1">
      <c r="A210" s="515"/>
      <c r="B210" s="515"/>
      <c r="C210" s="515"/>
      <c r="D210" s="515"/>
      <c r="E210" s="700"/>
      <c r="F210" s="701"/>
      <c r="G210" s="515"/>
      <c r="H210" s="515"/>
      <c r="I210" s="514"/>
      <c r="J210" s="515"/>
      <c r="K210" s="515"/>
      <c r="L210" s="515"/>
      <c r="M210" s="515"/>
      <c r="N210" s="515"/>
      <c r="O210" s="515"/>
      <c r="P210" s="515"/>
      <c r="Q210" s="515"/>
      <c r="R210" s="515"/>
      <c r="S210" s="515"/>
      <c r="T210" s="515"/>
      <c r="U210" s="515"/>
      <c r="V210" s="515"/>
      <c r="W210" s="515"/>
      <c r="X210" s="515"/>
      <c r="Y210" s="515"/>
      <c r="Z210" s="515"/>
      <c r="AA210" s="515"/>
      <c r="AB210" s="515"/>
      <c r="AC210" s="515"/>
      <c r="AD210" s="515"/>
      <c r="AE210" s="515"/>
      <c r="AF210" s="515"/>
      <c r="AG210" s="515"/>
      <c r="AH210" s="515"/>
      <c r="AI210" s="515"/>
      <c r="AJ210" s="515"/>
      <c r="AK210" s="515"/>
      <c r="AL210" s="515"/>
      <c r="AM210" s="515"/>
      <c r="AN210" s="515"/>
      <c r="AO210" s="515"/>
      <c r="AP210" s="515"/>
      <c r="AQ210" s="515"/>
      <c r="AR210" s="515"/>
      <c r="AS210" s="515"/>
      <c r="AT210" s="515"/>
      <c r="AU210" s="515"/>
      <c r="AV210" s="515"/>
      <c r="AW210" s="515"/>
      <c r="AX210" s="515"/>
      <c r="AY210" s="515"/>
      <c r="AZ210" s="515"/>
      <c r="BA210" s="515"/>
      <c r="BB210" s="515"/>
      <c r="BC210" s="515"/>
      <c r="BD210" s="515"/>
      <c r="BE210" s="515"/>
      <c r="BF210" s="515"/>
      <c r="BG210" s="515"/>
      <c r="BH210" s="515"/>
      <c r="BI210" s="515"/>
      <c r="BJ210" s="515"/>
      <c r="BK210" s="515"/>
      <c r="BL210" s="515"/>
      <c r="BM210" s="515"/>
      <c r="BN210" s="515"/>
      <c r="BO210" s="515"/>
      <c r="BP210" s="515"/>
      <c r="BQ210" s="515"/>
      <c r="BR210" s="515"/>
      <c r="BS210" s="515"/>
      <c r="BT210" s="515"/>
      <c r="BU210" s="515"/>
      <c r="BV210" s="515"/>
      <c r="BW210" s="515"/>
      <c r="BX210" s="515"/>
      <c r="BY210" s="515"/>
      <c r="BZ210" s="515"/>
      <c r="CA210" s="515"/>
      <c r="CB210" s="515"/>
      <c r="CC210" s="515"/>
      <c r="CD210" s="515"/>
      <c r="CE210" s="515"/>
      <c r="CF210" s="515"/>
      <c r="CG210" s="515"/>
      <c r="CH210" s="515"/>
      <c r="CI210" s="515"/>
      <c r="CJ210" s="515"/>
      <c r="CK210" s="515"/>
      <c r="CL210" s="515"/>
      <c r="CM210" s="515"/>
      <c r="CN210" s="515"/>
      <c r="CO210" s="515"/>
      <c r="CP210" s="515"/>
      <c r="CQ210" s="515"/>
      <c r="CR210" s="515"/>
      <c r="CS210" s="515"/>
      <c r="CT210" s="515"/>
      <c r="CU210" s="515"/>
      <c r="CV210" s="515"/>
      <c r="CW210" s="515"/>
      <c r="CX210" s="515"/>
      <c r="CY210" s="515"/>
      <c r="CZ210" s="515"/>
      <c r="DA210" s="515"/>
      <c r="DB210" s="515"/>
      <c r="DC210" s="515"/>
      <c r="DD210" s="515"/>
      <c r="DE210" s="515"/>
      <c r="DF210" s="515"/>
      <c r="DG210" s="515"/>
      <c r="DH210" s="515"/>
      <c r="DI210" s="515"/>
      <c r="DJ210" s="515"/>
      <c r="DK210" s="515"/>
      <c r="DL210" s="515"/>
      <c r="DM210" s="515"/>
      <c r="DN210" s="515"/>
      <c r="DO210" s="515"/>
      <c r="DP210" s="515"/>
      <c r="DQ210" s="515"/>
      <c r="DR210" s="515"/>
      <c r="DS210" s="515"/>
      <c r="DT210" s="515"/>
      <c r="DU210" s="515"/>
      <c r="DV210" s="515"/>
      <c r="DW210" s="515"/>
      <c r="DX210" s="515"/>
      <c r="DY210" s="515"/>
      <c r="DZ210" s="515"/>
      <c r="EA210" s="515"/>
      <c r="EB210" s="515"/>
      <c r="EC210" s="515"/>
      <c r="ED210" s="515"/>
      <c r="EE210" s="515"/>
      <c r="EF210" s="515"/>
      <c r="EG210" s="515"/>
      <c r="EH210" s="515"/>
      <c r="EI210" s="515"/>
      <c r="EJ210" s="515"/>
      <c r="EK210" s="515"/>
      <c r="EL210" s="515"/>
      <c r="EM210" s="515"/>
      <c r="EN210" s="515"/>
      <c r="EO210" s="515"/>
      <c r="EP210" s="515"/>
      <c r="EQ210" s="515"/>
      <c r="ER210" s="515"/>
      <c r="ES210" s="515"/>
      <c r="ET210" s="515"/>
      <c r="EU210" s="515"/>
      <c r="EV210" s="515"/>
      <c r="EW210" s="515"/>
      <c r="EX210" s="515"/>
      <c r="EY210" s="515"/>
      <c r="EZ210" s="515"/>
      <c r="FA210" s="515"/>
      <c r="FB210" s="515"/>
      <c r="FC210" s="515"/>
      <c r="FD210" s="515"/>
      <c r="FE210" s="515"/>
      <c r="FF210" s="515"/>
      <c r="FG210" s="515"/>
      <c r="FH210" s="515"/>
      <c r="FI210" s="515"/>
      <c r="FJ210" s="515"/>
      <c r="FK210" s="515"/>
      <c r="FL210" s="515"/>
      <c r="FM210" s="515"/>
      <c r="FN210" s="515"/>
      <c r="FO210" s="515"/>
      <c r="FP210" s="515"/>
      <c r="FQ210" s="515"/>
      <c r="FR210" s="515"/>
      <c r="FS210" s="515"/>
      <c r="FT210" s="515"/>
      <c r="FU210" s="515"/>
      <c r="FV210" s="515"/>
      <c r="FW210" s="515"/>
      <c r="FX210" s="515"/>
      <c r="FY210" s="515"/>
      <c r="FZ210" s="515"/>
      <c r="GA210" s="515"/>
      <c r="GB210" s="515"/>
      <c r="GC210" s="515"/>
    </row>
    <row r="211" spans="1:185" s="549" customFormat="1" ht="10.9" customHeight="1">
      <c r="A211" s="515"/>
      <c r="B211" s="515"/>
      <c r="C211" s="515"/>
      <c r="D211" s="515"/>
      <c r="E211" s="700"/>
      <c r="F211" s="701"/>
      <c r="G211" s="515"/>
      <c r="H211" s="515"/>
      <c r="I211" s="514"/>
      <c r="J211" s="515"/>
      <c r="K211" s="515"/>
      <c r="L211" s="515"/>
      <c r="M211" s="515"/>
      <c r="N211" s="515"/>
      <c r="O211" s="515"/>
      <c r="P211" s="515"/>
      <c r="Q211" s="515"/>
      <c r="R211" s="515"/>
      <c r="S211" s="515"/>
      <c r="T211" s="515"/>
      <c r="U211" s="515"/>
      <c r="V211" s="515"/>
      <c r="W211" s="515"/>
      <c r="X211" s="515"/>
      <c r="Y211" s="515"/>
      <c r="Z211" s="515"/>
      <c r="AA211" s="515"/>
      <c r="AB211" s="515"/>
      <c r="AC211" s="515"/>
      <c r="AD211" s="515"/>
      <c r="AE211" s="515"/>
      <c r="AF211" s="515"/>
      <c r="AG211" s="515"/>
      <c r="AH211" s="515"/>
      <c r="AI211" s="515"/>
      <c r="AJ211" s="515"/>
      <c r="AK211" s="515"/>
      <c r="AL211" s="515"/>
      <c r="AM211" s="515"/>
      <c r="AN211" s="515"/>
      <c r="AO211" s="515"/>
      <c r="AP211" s="515"/>
      <c r="AQ211" s="515"/>
      <c r="AR211" s="515"/>
      <c r="AS211" s="515"/>
      <c r="AT211" s="515"/>
      <c r="AU211" s="515"/>
      <c r="AV211" s="515"/>
      <c r="AW211" s="515"/>
      <c r="AX211" s="515"/>
      <c r="AY211" s="515"/>
      <c r="AZ211" s="515"/>
      <c r="BA211" s="515"/>
      <c r="BB211" s="515"/>
      <c r="BC211" s="515"/>
      <c r="BD211" s="515"/>
      <c r="BE211" s="515"/>
      <c r="BF211" s="515"/>
      <c r="BG211" s="515"/>
      <c r="BH211" s="515"/>
      <c r="BI211" s="515"/>
      <c r="BJ211" s="515"/>
      <c r="BK211" s="515"/>
      <c r="BL211" s="515"/>
      <c r="BM211" s="515"/>
      <c r="BN211" s="515"/>
      <c r="BO211" s="515"/>
      <c r="BP211" s="515"/>
      <c r="BQ211" s="515"/>
      <c r="BR211" s="515"/>
      <c r="BS211" s="515"/>
      <c r="BT211" s="515"/>
      <c r="BU211" s="515"/>
      <c r="BV211" s="515"/>
      <c r="BW211" s="515"/>
      <c r="BX211" s="515"/>
      <c r="BY211" s="515"/>
      <c r="BZ211" s="515"/>
      <c r="CA211" s="515"/>
      <c r="CB211" s="515"/>
      <c r="CC211" s="515"/>
      <c r="CD211" s="515"/>
      <c r="CE211" s="515"/>
      <c r="CF211" s="515"/>
      <c r="CG211" s="515"/>
      <c r="CH211" s="515"/>
      <c r="CI211" s="515"/>
      <c r="CJ211" s="515"/>
      <c r="CK211" s="515"/>
      <c r="CL211" s="515"/>
      <c r="CM211" s="515"/>
      <c r="CN211" s="515"/>
      <c r="CO211" s="515"/>
      <c r="CP211" s="515"/>
      <c r="CQ211" s="515"/>
      <c r="CR211" s="515"/>
      <c r="CS211" s="515"/>
      <c r="CT211" s="515"/>
      <c r="CU211" s="515"/>
      <c r="CV211" s="515"/>
      <c r="CW211" s="515"/>
      <c r="CX211" s="515"/>
      <c r="CY211" s="515"/>
      <c r="CZ211" s="515"/>
      <c r="DA211" s="515"/>
      <c r="DB211" s="515"/>
      <c r="DC211" s="515"/>
      <c r="DD211" s="515"/>
      <c r="DE211" s="515"/>
      <c r="DF211" s="515"/>
      <c r="DG211" s="515"/>
      <c r="DH211" s="515"/>
      <c r="DI211" s="515"/>
      <c r="DJ211" s="515"/>
      <c r="DK211" s="515"/>
      <c r="DL211" s="515"/>
      <c r="DM211" s="515"/>
      <c r="DN211" s="515"/>
      <c r="DO211" s="515"/>
      <c r="DP211" s="515"/>
      <c r="DQ211" s="515"/>
      <c r="DR211" s="515"/>
      <c r="DS211" s="515"/>
      <c r="DT211" s="515"/>
      <c r="DU211" s="515"/>
      <c r="DV211" s="515"/>
      <c r="DW211" s="515"/>
      <c r="DX211" s="515"/>
      <c r="DY211" s="515"/>
      <c r="DZ211" s="515"/>
      <c r="EA211" s="515"/>
      <c r="EB211" s="515"/>
      <c r="EC211" s="515"/>
      <c r="ED211" s="515"/>
      <c r="EE211" s="515"/>
      <c r="EF211" s="515"/>
      <c r="EG211" s="515"/>
      <c r="EH211" s="515"/>
      <c r="EI211" s="515"/>
      <c r="EJ211" s="515"/>
      <c r="EK211" s="515"/>
      <c r="EL211" s="515"/>
      <c r="EM211" s="515"/>
      <c r="EN211" s="515"/>
      <c r="EO211" s="515"/>
      <c r="EP211" s="515"/>
      <c r="EQ211" s="515"/>
      <c r="ER211" s="515"/>
      <c r="ES211" s="515"/>
      <c r="ET211" s="515"/>
      <c r="EU211" s="515"/>
      <c r="EV211" s="515"/>
      <c r="EW211" s="515"/>
      <c r="EX211" s="515"/>
      <c r="EY211" s="515"/>
      <c r="EZ211" s="515"/>
      <c r="FA211" s="515"/>
      <c r="FB211" s="515"/>
      <c r="FC211" s="515"/>
      <c r="FD211" s="515"/>
      <c r="FE211" s="515"/>
      <c r="FF211" s="515"/>
      <c r="FG211" s="515"/>
      <c r="FH211" s="515"/>
      <c r="FI211" s="515"/>
      <c r="FJ211" s="515"/>
      <c r="FK211" s="515"/>
      <c r="FL211" s="515"/>
      <c r="FM211" s="515"/>
      <c r="FN211" s="515"/>
      <c r="FO211" s="515"/>
      <c r="FP211" s="515"/>
      <c r="FQ211" s="515"/>
      <c r="FR211" s="515"/>
      <c r="FS211" s="515"/>
      <c r="FT211" s="515"/>
      <c r="FU211" s="515"/>
      <c r="FV211" s="515"/>
      <c r="FW211" s="515"/>
      <c r="FX211" s="515"/>
      <c r="FY211" s="515"/>
      <c r="FZ211" s="515"/>
      <c r="GA211" s="515"/>
      <c r="GB211" s="515"/>
      <c r="GC211" s="515"/>
    </row>
    <row r="212" spans="1:185" s="549" customFormat="1" ht="10.9" customHeight="1">
      <c r="A212" s="515"/>
      <c r="B212" s="515"/>
      <c r="C212" s="515"/>
      <c r="D212" s="515"/>
      <c r="E212" s="700"/>
      <c r="F212" s="701"/>
      <c r="G212" s="515"/>
      <c r="H212" s="515"/>
      <c r="I212" s="514"/>
      <c r="J212" s="515"/>
      <c r="K212" s="515"/>
      <c r="L212" s="515"/>
      <c r="M212" s="515"/>
      <c r="N212" s="515"/>
      <c r="O212" s="515"/>
      <c r="P212" s="515"/>
      <c r="Q212" s="515"/>
      <c r="R212" s="515"/>
      <c r="S212" s="515"/>
      <c r="T212" s="515"/>
      <c r="U212" s="515"/>
      <c r="V212" s="515"/>
      <c r="W212" s="515"/>
      <c r="X212" s="515"/>
      <c r="Y212" s="515"/>
      <c r="Z212" s="515"/>
      <c r="AA212" s="515"/>
      <c r="AB212" s="515"/>
      <c r="AC212" s="515"/>
      <c r="AD212" s="515"/>
      <c r="AE212" s="515"/>
      <c r="AF212" s="515"/>
      <c r="AG212" s="515"/>
      <c r="AH212" s="515"/>
      <c r="AI212" s="515"/>
      <c r="AJ212" s="515"/>
      <c r="AK212" s="515"/>
      <c r="AL212" s="515"/>
      <c r="AM212" s="515"/>
      <c r="AN212" s="515"/>
      <c r="AO212" s="515"/>
      <c r="AP212" s="515"/>
      <c r="AQ212" s="515"/>
      <c r="AR212" s="515"/>
      <c r="AS212" s="515"/>
      <c r="AT212" s="515"/>
      <c r="AU212" s="515"/>
      <c r="AV212" s="515"/>
      <c r="AW212" s="515"/>
      <c r="AX212" s="515"/>
      <c r="AY212" s="515"/>
      <c r="AZ212" s="515"/>
      <c r="BA212" s="515"/>
      <c r="BB212" s="515"/>
      <c r="BC212" s="515"/>
      <c r="BD212" s="515"/>
      <c r="BE212" s="515"/>
      <c r="BF212" s="515"/>
      <c r="BG212" s="515"/>
      <c r="BH212" s="515"/>
      <c r="BI212" s="515"/>
      <c r="BJ212" s="515"/>
      <c r="BK212" s="515"/>
      <c r="BL212" s="515"/>
      <c r="BM212" s="515"/>
      <c r="BN212" s="515"/>
      <c r="BO212" s="515"/>
      <c r="BP212" s="515"/>
      <c r="BQ212" s="515"/>
      <c r="BR212" s="515"/>
      <c r="BS212" s="515"/>
      <c r="BT212" s="515"/>
      <c r="BU212" s="515"/>
      <c r="BV212" s="515"/>
      <c r="BW212" s="515"/>
      <c r="BX212" s="515"/>
      <c r="BY212" s="515"/>
      <c r="BZ212" s="515"/>
      <c r="CA212" s="515"/>
      <c r="CB212" s="515"/>
      <c r="CC212" s="515"/>
      <c r="CD212" s="515"/>
      <c r="CE212" s="515"/>
      <c r="CF212" s="515"/>
      <c r="CG212" s="515"/>
      <c r="CH212" s="515"/>
      <c r="CI212" s="515"/>
      <c r="CJ212" s="515"/>
      <c r="CK212" s="515"/>
      <c r="CL212" s="515"/>
      <c r="CM212" s="515"/>
      <c r="CN212" s="515"/>
      <c r="CO212" s="515"/>
      <c r="CP212" s="515"/>
      <c r="CQ212" s="515"/>
      <c r="CR212" s="515"/>
      <c r="CS212" s="515"/>
      <c r="CT212" s="515"/>
      <c r="CU212" s="515"/>
      <c r="CV212" s="515"/>
      <c r="CW212" s="515"/>
      <c r="CX212" s="515"/>
      <c r="CY212" s="515"/>
      <c r="CZ212" s="515"/>
      <c r="DA212" s="515"/>
      <c r="DB212" s="515"/>
      <c r="DC212" s="515"/>
      <c r="DD212" s="515"/>
      <c r="DE212" s="515"/>
      <c r="DF212" s="515"/>
      <c r="DG212" s="515"/>
      <c r="DH212" s="515"/>
      <c r="DI212" s="515"/>
      <c r="DJ212" s="515"/>
      <c r="DK212" s="515"/>
      <c r="DL212" s="515"/>
      <c r="DM212" s="515"/>
      <c r="DN212" s="515"/>
      <c r="DO212" s="515"/>
      <c r="DP212" s="515"/>
      <c r="DQ212" s="515"/>
      <c r="DR212" s="515"/>
      <c r="DS212" s="515"/>
      <c r="DT212" s="515"/>
      <c r="DU212" s="515"/>
      <c r="DV212" s="515"/>
      <c r="DW212" s="515"/>
      <c r="DX212" s="515"/>
      <c r="DY212" s="515"/>
      <c r="DZ212" s="515"/>
      <c r="EA212" s="515"/>
      <c r="EB212" s="515"/>
      <c r="EC212" s="515"/>
      <c r="ED212" s="515"/>
      <c r="EE212" s="515"/>
      <c r="EF212" s="515"/>
      <c r="EG212" s="515"/>
      <c r="EH212" s="515"/>
      <c r="EI212" s="515"/>
      <c r="EJ212" s="515"/>
      <c r="EK212" s="515"/>
      <c r="EL212" s="515"/>
      <c r="EM212" s="515"/>
      <c r="EN212" s="515"/>
      <c r="EO212" s="515"/>
      <c r="EP212" s="515"/>
      <c r="EQ212" s="515"/>
      <c r="ER212" s="515"/>
      <c r="ES212" s="515"/>
      <c r="ET212" s="515"/>
      <c r="EU212" s="515"/>
      <c r="EV212" s="515"/>
      <c r="EW212" s="515"/>
      <c r="EX212" s="515"/>
      <c r="EY212" s="515"/>
      <c r="EZ212" s="515"/>
      <c r="FA212" s="515"/>
      <c r="FB212" s="515"/>
      <c r="FC212" s="515"/>
      <c r="FD212" s="515"/>
      <c r="FE212" s="515"/>
      <c r="FF212" s="515"/>
      <c r="FG212" s="515"/>
      <c r="FH212" s="515"/>
      <c r="FI212" s="515"/>
      <c r="FJ212" s="515"/>
      <c r="FK212" s="515"/>
      <c r="FL212" s="515"/>
      <c r="FM212" s="515"/>
      <c r="FN212" s="515"/>
      <c r="FO212" s="515"/>
      <c r="FP212" s="515"/>
      <c r="FQ212" s="515"/>
      <c r="FR212" s="515"/>
      <c r="FS212" s="515"/>
      <c r="FT212" s="515"/>
      <c r="FU212" s="515"/>
      <c r="FV212" s="515"/>
      <c r="FW212" s="515"/>
      <c r="FX212" s="515"/>
      <c r="FY212" s="515"/>
      <c r="FZ212" s="515"/>
      <c r="GA212" s="515"/>
      <c r="GB212" s="515"/>
      <c r="GC212" s="515"/>
    </row>
    <row r="213" spans="1:185" s="549" customFormat="1" ht="10.9" customHeight="1">
      <c r="A213" s="515"/>
      <c r="B213" s="515"/>
      <c r="C213" s="515"/>
      <c r="D213" s="515"/>
      <c r="E213" s="700"/>
      <c r="F213" s="701"/>
      <c r="G213" s="515"/>
      <c r="H213" s="515"/>
      <c r="I213" s="514"/>
      <c r="J213" s="515"/>
      <c r="K213" s="515"/>
      <c r="L213" s="515"/>
      <c r="M213" s="515"/>
      <c r="N213" s="515"/>
      <c r="O213" s="515"/>
      <c r="P213" s="515"/>
      <c r="Q213" s="515"/>
      <c r="R213" s="515"/>
      <c r="S213" s="515"/>
      <c r="T213" s="515"/>
      <c r="U213" s="515"/>
      <c r="V213" s="515"/>
      <c r="W213" s="515"/>
      <c r="X213" s="515"/>
      <c r="Y213" s="515"/>
      <c r="Z213" s="515"/>
      <c r="AA213" s="515"/>
      <c r="AB213" s="515"/>
      <c r="AC213" s="515"/>
      <c r="AD213" s="515"/>
      <c r="AE213" s="515"/>
      <c r="AF213" s="515"/>
      <c r="AG213" s="515"/>
      <c r="AH213" s="515"/>
      <c r="AI213" s="515"/>
      <c r="AJ213" s="515"/>
      <c r="AK213" s="515"/>
      <c r="AL213" s="515"/>
      <c r="AM213" s="515"/>
      <c r="AN213" s="515"/>
      <c r="AO213" s="515"/>
      <c r="AP213" s="515"/>
      <c r="AQ213" s="515"/>
      <c r="AR213" s="515"/>
      <c r="AS213" s="515"/>
      <c r="AT213" s="515"/>
      <c r="AU213" s="515"/>
      <c r="AV213" s="515"/>
      <c r="AW213" s="515"/>
      <c r="AX213" s="515"/>
      <c r="AY213" s="515"/>
      <c r="AZ213" s="515"/>
      <c r="BA213" s="515"/>
      <c r="BB213" s="515"/>
      <c r="BC213" s="515"/>
      <c r="BD213" s="515"/>
      <c r="BE213" s="515"/>
      <c r="BF213" s="515"/>
      <c r="BG213" s="515"/>
      <c r="BH213" s="515"/>
      <c r="BI213" s="515"/>
      <c r="BJ213" s="515"/>
      <c r="BK213" s="515"/>
      <c r="BL213" s="515"/>
      <c r="BM213" s="515"/>
      <c r="BN213" s="515"/>
      <c r="BO213" s="515"/>
      <c r="BP213" s="515"/>
      <c r="BQ213" s="515"/>
      <c r="BR213" s="515"/>
      <c r="BS213" s="515"/>
      <c r="BT213" s="515"/>
      <c r="BU213" s="515"/>
      <c r="BV213" s="515"/>
      <c r="BW213" s="515"/>
      <c r="BX213" s="515"/>
      <c r="BY213" s="515"/>
      <c r="BZ213" s="515"/>
      <c r="CA213" s="515"/>
      <c r="CB213" s="515"/>
      <c r="CC213" s="515"/>
      <c r="CD213" s="515"/>
      <c r="CE213" s="515"/>
      <c r="CF213" s="515"/>
      <c r="CG213" s="515"/>
      <c r="CH213" s="515"/>
      <c r="CI213" s="515"/>
      <c r="CJ213" s="515"/>
      <c r="CK213" s="515"/>
      <c r="CL213" s="515"/>
      <c r="CM213" s="515"/>
      <c r="CN213" s="515"/>
      <c r="CO213" s="515"/>
      <c r="CP213" s="515"/>
      <c r="CQ213" s="515"/>
      <c r="CR213" s="515"/>
      <c r="CS213" s="515"/>
      <c r="CT213" s="515"/>
      <c r="CU213" s="515"/>
      <c r="CV213" s="515"/>
      <c r="CW213" s="515"/>
      <c r="CX213" s="515"/>
      <c r="CY213" s="515"/>
      <c r="CZ213" s="515"/>
      <c r="DA213" s="515"/>
      <c r="DB213" s="515"/>
      <c r="DC213" s="515"/>
      <c r="DD213" s="515"/>
      <c r="DE213" s="515"/>
      <c r="DF213" s="515"/>
      <c r="DG213" s="515"/>
      <c r="DH213" s="515"/>
      <c r="DI213" s="515"/>
      <c r="DJ213" s="515"/>
      <c r="DK213" s="515"/>
      <c r="DL213" s="515"/>
      <c r="DM213" s="515"/>
      <c r="DN213" s="515"/>
      <c r="DO213" s="515"/>
      <c r="DP213" s="515"/>
      <c r="DQ213" s="515"/>
      <c r="DR213" s="515"/>
      <c r="DS213" s="515"/>
      <c r="DT213" s="515"/>
      <c r="DU213" s="515"/>
      <c r="DV213" s="515"/>
      <c r="DW213" s="515"/>
      <c r="DX213" s="515"/>
      <c r="DY213" s="515"/>
      <c r="DZ213" s="515"/>
      <c r="EA213" s="515"/>
      <c r="EB213" s="515"/>
      <c r="EC213" s="515"/>
      <c r="ED213" s="515"/>
      <c r="EE213" s="515"/>
      <c r="EF213" s="515"/>
      <c r="EG213" s="515"/>
      <c r="EH213" s="515"/>
      <c r="EI213" s="515"/>
      <c r="EJ213" s="515"/>
      <c r="EK213" s="515"/>
      <c r="EL213" s="515"/>
      <c r="EM213" s="515"/>
      <c r="EN213" s="515"/>
      <c r="EO213" s="515"/>
      <c r="EP213" s="515"/>
      <c r="EQ213" s="515"/>
      <c r="ER213" s="515"/>
      <c r="ES213" s="515"/>
      <c r="ET213" s="515"/>
      <c r="EU213" s="515"/>
      <c r="EV213" s="515"/>
      <c r="EW213" s="515"/>
      <c r="EX213" s="515"/>
      <c r="EY213" s="515"/>
      <c r="EZ213" s="515"/>
      <c r="FA213" s="515"/>
      <c r="FB213" s="515"/>
      <c r="FC213" s="515"/>
      <c r="FD213" s="515"/>
      <c r="FE213" s="515"/>
      <c r="FF213" s="515"/>
      <c r="FG213" s="515"/>
      <c r="FH213" s="515"/>
      <c r="FI213" s="515"/>
      <c r="FJ213" s="515"/>
      <c r="FK213" s="515"/>
      <c r="FL213" s="515"/>
      <c r="FM213" s="515"/>
      <c r="FN213" s="515"/>
      <c r="FO213" s="515"/>
      <c r="FP213" s="515"/>
      <c r="FQ213" s="515"/>
      <c r="FR213" s="515"/>
      <c r="FS213" s="515"/>
      <c r="FT213" s="515"/>
      <c r="FU213" s="515"/>
      <c r="FV213" s="515"/>
      <c r="FW213" s="515"/>
      <c r="FX213" s="515"/>
      <c r="FY213" s="515"/>
      <c r="FZ213" s="515"/>
      <c r="GA213" s="515"/>
      <c r="GB213" s="515"/>
      <c r="GC213" s="515"/>
    </row>
    <row r="214" spans="1:185" ht="10.9" customHeight="1">
      <c r="J214" s="515"/>
      <c r="K214" s="515"/>
      <c r="Q214" s="515"/>
      <c r="U214" s="515"/>
      <c r="X214" s="515"/>
      <c r="Y214" s="515"/>
      <c r="Z214" s="515"/>
      <c r="AA214" s="515"/>
      <c r="AB214" s="515"/>
      <c r="AC214" s="515"/>
    </row>
    <row r="215" spans="1:185" ht="10.9" customHeight="1">
      <c r="J215" s="515"/>
      <c r="K215" s="515"/>
      <c r="Q215" s="515"/>
      <c r="U215" s="515"/>
      <c r="X215" s="515"/>
      <c r="Y215" s="515"/>
      <c r="Z215" s="515"/>
      <c r="AA215" s="515"/>
      <c r="AB215" s="515"/>
      <c r="AC215" s="515"/>
    </row>
    <row r="216" spans="1:185" ht="10.9" customHeight="1">
      <c r="J216" s="515"/>
      <c r="K216" s="515"/>
      <c r="Q216" s="515"/>
      <c r="U216" s="515"/>
      <c r="X216" s="515"/>
      <c r="Y216" s="515"/>
      <c r="Z216" s="515"/>
      <c r="AA216" s="515"/>
      <c r="AB216" s="515"/>
      <c r="AC216" s="515"/>
    </row>
    <row r="217" spans="1:185" ht="10.9" customHeight="1">
      <c r="J217" s="515"/>
      <c r="K217" s="515"/>
      <c r="Q217" s="515"/>
      <c r="U217" s="515"/>
      <c r="X217" s="515"/>
      <c r="Y217" s="515"/>
      <c r="Z217" s="515"/>
      <c r="AA217" s="515"/>
      <c r="AB217" s="515"/>
      <c r="AC217" s="515"/>
    </row>
    <row r="218" spans="1:185" ht="10.9" customHeight="1">
      <c r="J218" s="515"/>
      <c r="K218" s="515"/>
      <c r="Q218" s="515"/>
      <c r="U218" s="515"/>
      <c r="X218" s="515"/>
      <c r="Y218" s="515"/>
      <c r="Z218" s="515"/>
      <c r="AA218" s="515"/>
      <c r="AB218" s="515"/>
      <c r="AC218" s="515"/>
    </row>
    <row r="219" spans="1:185" ht="10.9" customHeight="1">
      <c r="J219" s="515"/>
      <c r="K219" s="515"/>
      <c r="Q219" s="515"/>
      <c r="U219" s="515"/>
      <c r="X219" s="515"/>
      <c r="Y219" s="515"/>
      <c r="Z219" s="515"/>
      <c r="AA219" s="515"/>
      <c r="AB219" s="515"/>
      <c r="AC219" s="515"/>
    </row>
    <row r="220" spans="1:185" ht="10.9" customHeight="1">
      <c r="J220" s="515"/>
      <c r="K220" s="515"/>
      <c r="Q220" s="515"/>
      <c r="U220" s="515"/>
      <c r="X220" s="515"/>
      <c r="Y220" s="515"/>
      <c r="Z220" s="515"/>
      <c r="AA220" s="515"/>
      <c r="AB220" s="515"/>
      <c r="AC220" s="515"/>
    </row>
    <row r="221" spans="1:185" ht="10.9" customHeight="1">
      <c r="J221" s="515"/>
      <c r="K221" s="515"/>
      <c r="Q221" s="515"/>
      <c r="U221" s="515"/>
      <c r="X221" s="515"/>
      <c r="Y221" s="515"/>
      <c r="Z221" s="515"/>
      <c r="AA221" s="515"/>
      <c r="AB221" s="515"/>
      <c r="AC221" s="515"/>
    </row>
    <row r="222" spans="1:185" ht="10.9" customHeight="1">
      <c r="J222" s="515"/>
      <c r="K222" s="515"/>
      <c r="Q222" s="515"/>
      <c r="U222" s="515"/>
      <c r="X222" s="515"/>
      <c r="Y222" s="515"/>
      <c r="Z222" s="515"/>
      <c r="AA222" s="515"/>
      <c r="AB222" s="515"/>
      <c r="AC222" s="515"/>
    </row>
    <row r="223" spans="1:185" ht="10.9" customHeight="1">
      <c r="J223" s="515"/>
      <c r="K223" s="515"/>
      <c r="Q223" s="515"/>
      <c r="U223" s="515"/>
      <c r="X223" s="515"/>
      <c r="Y223" s="515"/>
      <c r="Z223" s="515"/>
      <c r="AA223" s="515"/>
      <c r="AB223" s="515"/>
      <c r="AC223" s="515"/>
    </row>
    <row r="224" spans="1:185" ht="10.9" customHeight="1">
      <c r="J224" s="515"/>
      <c r="K224" s="515"/>
      <c r="Q224" s="515"/>
      <c r="U224" s="515"/>
      <c r="X224" s="515"/>
      <c r="Y224" s="515"/>
      <c r="Z224" s="515"/>
      <c r="AA224" s="515"/>
      <c r="AB224" s="515"/>
      <c r="AC224" s="515"/>
    </row>
    <row r="225" spans="10:29" ht="10.9" customHeight="1">
      <c r="J225" s="515"/>
      <c r="K225" s="515"/>
      <c r="Q225" s="515"/>
      <c r="U225" s="515"/>
      <c r="X225" s="515"/>
      <c r="Y225" s="515"/>
      <c r="Z225" s="515"/>
      <c r="AA225" s="515"/>
      <c r="AB225" s="515"/>
      <c r="AC225" s="515"/>
    </row>
    <row r="226" spans="10:29" ht="10.9" customHeight="1">
      <c r="J226" s="515"/>
      <c r="K226" s="515"/>
      <c r="Q226" s="515"/>
      <c r="U226" s="515"/>
      <c r="X226" s="515"/>
      <c r="Y226" s="515"/>
      <c r="Z226" s="515"/>
      <c r="AA226" s="515"/>
      <c r="AB226" s="515"/>
      <c r="AC226" s="515"/>
    </row>
    <row r="227" spans="10:29" ht="10.9" customHeight="1">
      <c r="J227" s="515"/>
      <c r="K227" s="515"/>
      <c r="Q227" s="515"/>
      <c r="U227" s="515"/>
      <c r="X227" s="515"/>
      <c r="Y227" s="515"/>
      <c r="Z227" s="515"/>
      <c r="AA227" s="515"/>
      <c r="AB227" s="515"/>
      <c r="AC227" s="515"/>
    </row>
    <row r="228" spans="10:29" ht="10.9" customHeight="1">
      <c r="J228" s="515"/>
      <c r="K228" s="515"/>
      <c r="Q228" s="515"/>
      <c r="U228" s="515"/>
      <c r="X228" s="515"/>
      <c r="Y228" s="515"/>
      <c r="Z228" s="515"/>
      <c r="AA228" s="515"/>
      <c r="AB228" s="515"/>
      <c r="AC228" s="515"/>
    </row>
    <row r="229" spans="10:29" ht="10.9" customHeight="1">
      <c r="J229" s="515"/>
      <c r="K229" s="515"/>
      <c r="Q229" s="515"/>
      <c r="U229" s="515"/>
      <c r="X229" s="515"/>
      <c r="Y229" s="515"/>
      <c r="Z229" s="515"/>
      <c r="AA229" s="515"/>
      <c r="AB229" s="515"/>
      <c r="AC229" s="515"/>
    </row>
    <row r="230" spans="10:29" ht="10.9" customHeight="1">
      <c r="J230" s="515"/>
      <c r="K230" s="515"/>
      <c r="Q230" s="515"/>
      <c r="U230" s="515"/>
      <c r="X230" s="515"/>
      <c r="Y230" s="515"/>
      <c r="Z230" s="515"/>
      <c r="AA230" s="515"/>
      <c r="AB230" s="515"/>
      <c r="AC230" s="515"/>
    </row>
    <row r="231" spans="10:29" ht="10.9" customHeight="1">
      <c r="J231" s="515"/>
      <c r="K231" s="515"/>
      <c r="Q231" s="515"/>
      <c r="U231" s="515"/>
      <c r="X231" s="515"/>
      <c r="Y231" s="515"/>
      <c r="Z231" s="515"/>
      <c r="AA231" s="515"/>
      <c r="AB231" s="515"/>
      <c r="AC231" s="515"/>
    </row>
    <row r="232" spans="10:29" ht="10.9" customHeight="1">
      <c r="J232" s="515"/>
      <c r="K232" s="515"/>
      <c r="Q232" s="515"/>
      <c r="U232" s="515"/>
      <c r="X232" s="515"/>
      <c r="Y232" s="515"/>
      <c r="Z232" s="515"/>
      <c r="AA232" s="515"/>
      <c r="AB232" s="515"/>
      <c r="AC232" s="515"/>
    </row>
    <row r="233" spans="10:29" ht="10.9" customHeight="1">
      <c r="J233" s="515"/>
      <c r="K233" s="515"/>
      <c r="Q233" s="515"/>
      <c r="U233" s="515"/>
      <c r="X233" s="515"/>
      <c r="Y233" s="515"/>
      <c r="Z233" s="515"/>
      <c r="AA233" s="515"/>
      <c r="AB233" s="515"/>
      <c r="AC233" s="515"/>
    </row>
    <row r="234" spans="10:29" ht="10.9" customHeight="1">
      <c r="J234" s="515"/>
      <c r="K234" s="515"/>
      <c r="Q234" s="515"/>
      <c r="U234" s="515"/>
      <c r="X234" s="515"/>
      <c r="Y234" s="515"/>
      <c r="Z234" s="515"/>
      <c r="AA234" s="515"/>
      <c r="AB234" s="515"/>
      <c r="AC234" s="515"/>
    </row>
    <row r="235" spans="10:29" ht="10.9" customHeight="1">
      <c r="J235" s="515"/>
      <c r="K235" s="515"/>
      <c r="Q235" s="515"/>
      <c r="U235" s="515"/>
      <c r="X235" s="515"/>
      <c r="Y235" s="515"/>
      <c r="Z235" s="515"/>
      <c r="AA235" s="515"/>
      <c r="AB235" s="515"/>
      <c r="AC235" s="515"/>
    </row>
    <row r="236" spans="10:29" ht="10.9" customHeight="1">
      <c r="J236" s="515"/>
      <c r="K236" s="515"/>
      <c r="Q236" s="515"/>
      <c r="U236" s="515"/>
      <c r="X236" s="515"/>
      <c r="Y236" s="515"/>
      <c r="Z236" s="515"/>
      <c r="AA236" s="515"/>
      <c r="AB236" s="515"/>
      <c r="AC236" s="515"/>
    </row>
    <row r="237" spans="10:29" ht="10.9" customHeight="1">
      <c r="J237" s="515"/>
      <c r="K237" s="515"/>
      <c r="Q237" s="515"/>
      <c r="U237" s="515"/>
      <c r="X237" s="515"/>
      <c r="Y237" s="515"/>
      <c r="Z237" s="515"/>
      <c r="AA237" s="515"/>
      <c r="AB237" s="515"/>
      <c r="AC237" s="515"/>
    </row>
    <row r="238" spans="10:29" ht="10.9" customHeight="1">
      <c r="J238" s="515"/>
      <c r="K238" s="515"/>
      <c r="Q238" s="515"/>
      <c r="U238" s="515"/>
      <c r="X238" s="515"/>
      <c r="Y238" s="515"/>
      <c r="Z238" s="515"/>
      <c r="AA238" s="515"/>
      <c r="AB238" s="515"/>
      <c r="AC238" s="515"/>
    </row>
    <row r="239" spans="10:29" ht="10.9" customHeight="1">
      <c r="J239" s="515"/>
      <c r="K239" s="515"/>
      <c r="Q239" s="515"/>
      <c r="U239" s="515"/>
      <c r="X239" s="515"/>
      <c r="Y239" s="515"/>
      <c r="Z239" s="515"/>
      <c r="AA239" s="515"/>
      <c r="AB239" s="515"/>
      <c r="AC239" s="515"/>
    </row>
    <row r="240" spans="10:29" ht="10.9" customHeight="1">
      <c r="J240" s="515"/>
      <c r="K240" s="515"/>
      <c r="Q240" s="515"/>
      <c r="U240" s="515"/>
      <c r="X240" s="515"/>
      <c r="Y240" s="515"/>
      <c r="Z240" s="515"/>
      <c r="AA240" s="515"/>
      <c r="AB240" s="515"/>
      <c r="AC240" s="515"/>
    </row>
    <row r="241" spans="10:29" ht="10.9" customHeight="1">
      <c r="J241" s="515"/>
      <c r="K241" s="515"/>
      <c r="Q241" s="515"/>
      <c r="U241" s="515"/>
      <c r="X241" s="515"/>
      <c r="Y241" s="515"/>
      <c r="Z241" s="515"/>
      <c r="AA241" s="515"/>
      <c r="AB241" s="515"/>
      <c r="AC241" s="515"/>
    </row>
    <row r="242" spans="10:29" ht="10.9" customHeight="1">
      <c r="J242" s="515"/>
      <c r="K242" s="515"/>
      <c r="Q242" s="515"/>
      <c r="U242" s="515"/>
      <c r="X242" s="515"/>
      <c r="Y242" s="515"/>
      <c r="Z242" s="515"/>
      <c r="AA242" s="515"/>
      <c r="AB242" s="515"/>
      <c r="AC242" s="515"/>
    </row>
    <row r="243" spans="10:29" ht="10.9" customHeight="1">
      <c r="J243" s="515"/>
      <c r="K243" s="515"/>
      <c r="Q243" s="515"/>
      <c r="U243" s="515"/>
      <c r="X243" s="515"/>
      <c r="Y243" s="515"/>
      <c r="Z243" s="515"/>
      <c r="AA243" s="515"/>
      <c r="AB243" s="515"/>
      <c r="AC243" s="515"/>
    </row>
    <row r="244" spans="10:29" ht="10.9" customHeight="1">
      <c r="J244" s="515"/>
      <c r="K244" s="515"/>
      <c r="Q244" s="515"/>
      <c r="U244" s="515"/>
      <c r="X244" s="515"/>
      <c r="Y244" s="515"/>
      <c r="Z244" s="515"/>
      <c r="AA244" s="515"/>
      <c r="AB244" s="515"/>
      <c r="AC244" s="515"/>
    </row>
    <row r="245" spans="10:29" ht="10.9" customHeight="1">
      <c r="J245" s="515"/>
      <c r="K245" s="515"/>
      <c r="Q245" s="515"/>
      <c r="U245" s="515"/>
      <c r="X245" s="515"/>
      <c r="Y245" s="515"/>
      <c r="Z245" s="515"/>
      <c r="AA245" s="515"/>
      <c r="AB245" s="515"/>
      <c r="AC245" s="515"/>
    </row>
    <row r="246" spans="10:29" ht="8.4499999999999993" hidden="1" customHeight="1">
      <c r="J246" s="515"/>
      <c r="K246" s="515"/>
      <c r="Q246" s="515"/>
      <c r="U246" s="515"/>
      <c r="X246" s="515"/>
      <c r="Y246" s="515"/>
      <c r="Z246" s="515"/>
      <c r="AA246" s="515"/>
      <c r="AB246" s="515"/>
      <c r="AC246" s="515"/>
    </row>
    <row r="247" spans="10:29" ht="8.4499999999999993" hidden="1" customHeight="1">
      <c r="J247" s="515"/>
      <c r="K247" s="515"/>
      <c r="Q247" s="515"/>
      <c r="U247" s="515"/>
      <c r="X247" s="515"/>
      <c r="Y247" s="515"/>
      <c r="Z247" s="515"/>
      <c r="AA247" s="515"/>
      <c r="AB247" s="515"/>
      <c r="AC247" s="515"/>
    </row>
    <row r="248" spans="10:29" ht="8.4499999999999993" hidden="1" customHeight="1">
      <c r="J248" s="515"/>
      <c r="K248" s="515"/>
      <c r="Q248" s="515"/>
      <c r="U248" s="515"/>
      <c r="X248" s="515"/>
      <c r="Y248" s="515"/>
      <c r="Z248" s="515"/>
      <c r="AA248" s="515"/>
      <c r="AB248" s="515"/>
      <c r="AC248" s="515"/>
    </row>
    <row r="249" spans="10:29" ht="8.4499999999999993" hidden="1" customHeight="1">
      <c r="J249" s="515"/>
      <c r="K249" s="515"/>
      <c r="Q249" s="515"/>
      <c r="U249" s="515"/>
      <c r="X249" s="515"/>
      <c r="Y249" s="515"/>
      <c r="Z249" s="515"/>
      <c r="AA249" s="515"/>
      <c r="AB249" s="515"/>
      <c r="AC249" s="515"/>
    </row>
    <row r="250" spans="10:29" ht="8.4499999999999993" hidden="1" customHeight="1">
      <c r="J250" s="515"/>
      <c r="K250" s="515"/>
      <c r="Q250" s="515"/>
      <c r="U250" s="515"/>
      <c r="X250" s="515"/>
      <c r="Y250" s="515"/>
      <c r="Z250" s="515"/>
      <c r="AA250" s="515"/>
      <c r="AB250" s="515"/>
      <c r="AC250" s="515"/>
    </row>
    <row r="251" spans="10:29" ht="8.4499999999999993" hidden="1" customHeight="1">
      <c r="J251" s="515"/>
      <c r="K251" s="515"/>
      <c r="Q251" s="515"/>
      <c r="U251" s="515"/>
      <c r="X251" s="515"/>
      <c r="Y251" s="515"/>
      <c r="Z251" s="515"/>
      <c r="AA251" s="515"/>
      <c r="AB251" s="515"/>
      <c r="AC251" s="515"/>
    </row>
    <row r="252" spans="10:29" ht="8.4499999999999993" hidden="1" customHeight="1">
      <c r="J252" s="515"/>
      <c r="K252" s="515"/>
      <c r="Q252" s="515"/>
      <c r="U252" s="515"/>
      <c r="X252" s="515"/>
      <c r="Y252" s="515"/>
      <c r="Z252" s="515"/>
      <c r="AA252" s="515"/>
      <c r="AB252" s="515"/>
      <c r="AC252" s="515"/>
    </row>
    <row r="253" spans="10:29" ht="8.4499999999999993" hidden="1" customHeight="1">
      <c r="J253" s="515"/>
      <c r="K253" s="515"/>
      <c r="Q253" s="515"/>
      <c r="U253" s="515"/>
      <c r="X253" s="515"/>
      <c r="Y253" s="515"/>
      <c r="Z253" s="515"/>
      <c r="AA253" s="515"/>
      <c r="AB253" s="515"/>
      <c r="AC253" s="515"/>
    </row>
    <row r="254" spans="10:29" ht="8.4499999999999993" hidden="1" customHeight="1">
      <c r="J254" s="515"/>
      <c r="K254" s="515"/>
      <c r="Q254" s="515"/>
      <c r="U254" s="515"/>
      <c r="X254" s="515"/>
      <c r="Y254" s="515"/>
      <c r="Z254" s="515"/>
      <c r="AA254" s="515"/>
      <c r="AB254" s="515"/>
      <c r="AC254" s="515"/>
    </row>
    <row r="255" spans="10:29" ht="8.4499999999999993" hidden="1" customHeight="1">
      <c r="J255" s="515"/>
      <c r="K255" s="515"/>
      <c r="Q255" s="515"/>
      <c r="U255" s="515"/>
      <c r="X255" s="515"/>
      <c r="Y255" s="515"/>
      <c r="Z255" s="515"/>
      <c r="AA255" s="515"/>
      <c r="AB255" s="515"/>
      <c r="AC255" s="515"/>
    </row>
    <row r="256" spans="10:29" ht="8.4499999999999993" hidden="1" customHeight="1">
      <c r="J256" s="515"/>
      <c r="K256" s="515"/>
      <c r="Q256" s="515"/>
      <c r="U256" s="515"/>
      <c r="X256" s="515"/>
      <c r="Y256" s="515"/>
      <c r="Z256" s="515"/>
      <c r="AA256" s="515"/>
      <c r="AB256" s="515"/>
      <c r="AC256" s="515"/>
    </row>
    <row r="257" spans="10:29" ht="8.4499999999999993" hidden="1" customHeight="1">
      <c r="J257" s="515"/>
      <c r="K257" s="515"/>
      <c r="Q257" s="515"/>
      <c r="U257" s="515"/>
      <c r="X257" s="515"/>
      <c r="Y257" s="515"/>
      <c r="Z257" s="515"/>
      <c r="AA257" s="515"/>
      <c r="AB257" s="515"/>
      <c r="AC257" s="515"/>
    </row>
    <row r="258" spans="10:29" ht="8.4499999999999993" hidden="1" customHeight="1">
      <c r="J258" s="515"/>
      <c r="K258" s="515"/>
      <c r="Q258" s="515"/>
      <c r="U258" s="515"/>
      <c r="X258" s="515"/>
      <c r="Y258" s="515"/>
      <c r="Z258" s="515"/>
      <c r="AA258" s="515"/>
      <c r="AB258" s="515"/>
      <c r="AC258" s="515"/>
    </row>
    <row r="259" spans="10:29" ht="8.4499999999999993" hidden="1" customHeight="1">
      <c r="J259" s="515"/>
      <c r="K259" s="515"/>
      <c r="Q259" s="515"/>
      <c r="U259" s="515"/>
      <c r="X259" s="515"/>
      <c r="Y259" s="515"/>
      <c r="Z259" s="515"/>
      <c r="AA259" s="515"/>
      <c r="AB259" s="515"/>
      <c r="AC259" s="515"/>
    </row>
    <row r="260" spans="10:29" ht="8.4499999999999993" hidden="1" customHeight="1">
      <c r="J260" s="515"/>
      <c r="K260" s="515"/>
      <c r="Q260" s="515"/>
      <c r="U260" s="515"/>
      <c r="X260" s="515"/>
      <c r="Y260" s="515"/>
      <c r="Z260" s="515"/>
      <c r="AA260" s="515"/>
      <c r="AB260" s="515"/>
      <c r="AC260" s="515"/>
    </row>
    <row r="261" spans="10:29" ht="8.4499999999999993" hidden="1" customHeight="1">
      <c r="J261" s="515"/>
      <c r="K261" s="515"/>
      <c r="Q261" s="515"/>
      <c r="U261" s="515"/>
      <c r="X261" s="515"/>
      <c r="Y261" s="515"/>
      <c r="Z261" s="515"/>
      <c r="AA261" s="515"/>
      <c r="AB261" s="515"/>
      <c r="AC261" s="515"/>
    </row>
    <row r="262" spans="10:29" ht="8.4499999999999993" hidden="1" customHeight="1">
      <c r="J262" s="515"/>
      <c r="K262" s="515"/>
      <c r="Q262" s="515"/>
      <c r="U262" s="515"/>
      <c r="X262" s="515"/>
      <c r="Y262" s="515"/>
      <c r="Z262" s="515"/>
      <c r="AA262" s="515"/>
      <c r="AB262" s="515"/>
      <c r="AC262" s="515"/>
    </row>
    <row r="263" spans="10:29" ht="8.4499999999999993" hidden="1" customHeight="1">
      <c r="J263" s="515"/>
      <c r="K263" s="515"/>
      <c r="Q263" s="515"/>
      <c r="U263" s="515"/>
      <c r="X263" s="515"/>
      <c r="Y263" s="515"/>
      <c r="Z263" s="515"/>
      <c r="AA263" s="515"/>
      <c r="AB263" s="515"/>
      <c r="AC263" s="515"/>
    </row>
    <row r="264" spans="10:29" ht="8.4499999999999993" hidden="1" customHeight="1">
      <c r="J264" s="515"/>
      <c r="K264" s="515"/>
      <c r="Q264" s="515"/>
      <c r="U264" s="515"/>
      <c r="X264" s="515"/>
      <c r="Y264" s="515"/>
      <c r="Z264" s="515"/>
      <c r="AA264" s="515"/>
      <c r="AB264" s="515"/>
      <c r="AC264" s="515"/>
    </row>
    <row r="265" spans="10:29" ht="8.4499999999999993" hidden="1" customHeight="1">
      <c r="J265" s="515"/>
      <c r="K265" s="515"/>
      <c r="Q265" s="515"/>
      <c r="U265" s="515"/>
      <c r="X265" s="515"/>
      <c r="Y265" s="515"/>
      <c r="Z265" s="515"/>
      <c r="AA265" s="515"/>
      <c r="AB265" s="515"/>
      <c r="AC265" s="515"/>
    </row>
    <row r="266" spans="10:29" ht="8.4499999999999993" hidden="1" customHeight="1">
      <c r="J266" s="515"/>
      <c r="K266" s="515"/>
      <c r="Q266" s="515"/>
      <c r="U266" s="515"/>
      <c r="X266" s="515"/>
      <c r="Y266" s="515"/>
      <c r="Z266" s="515"/>
      <c r="AA266" s="515"/>
      <c r="AB266" s="515"/>
      <c r="AC266" s="515"/>
    </row>
    <row r="267" spans="10:29" ht="8.4499999999999993" hidden="1" customHeight="1">
      <c r="J267" s="515"/>
      <c r="K267" s="515"/>
      <c r="Q267" s="515"/>
      <c r="U267" s="515"/>
      <c r="X267" s="515"/>
      <c r="Y267" s="515"/>
      <c r="Z267" s="515"/>
      <c r="AA267" s="515"/>
      <c r="AB267" s="515"/>
      <c r="AC267" s="515"/>
    </row>
    <row r="268" spans="10:29" ht="11.25">
      <c r="J268" s="515"/>
      <c r="K268" s="515"/>
      <c r="Q268" s="515"/>
      <c r="U268" s="515"/>
      <c r="X268" s="515"/>
      <c r="Y268" s="515"/>
      <c r="Z268" s="515"/>
      <c r="AA268" s="515"/>
      <c r="AB268" s="515"/>
      <c r="AC268" s="515"/>
    </row>
    <row r="269" spans="10:29" ht="11.25">
      <c r="J269" s="515"/>
      <c r="K269" s="515"/>
      <c r="Q269" s="515"/>
      <c r="U269" s="515"/>
      <c r="X269" s="515"/>
      <c r="Y269" s="515"/>
      <c r="Z269" s="515"/>
      <c r="AA269" s="515"/>
      <c r="AB269" s="515"/>
      <c r="AC269" s="515"/>
    </row>
    <row r="270" spans="10:29" ht="11.25">
      <c r="J270" s="515"/>
      <c r="K270" s="515"/>
      <c r="Q270" s="515"/>
      <c r="U270" s="515"/>
      <c r="X270" s="515"/>
      <c r="Y270" s="515"/>
      <c r="Z270" s="515"/>
      <c r="AA270" s="515"/>
      <c r="AB270" s="515"/>
      <c r="AC270" s="515"/>
    </row>
    <row r="271" spans="10:29" ht="11.25">
      <c r="J271" s="515"/>
      <c r="K271" s="515"/>
      <c r="Q271" s="515"/>
      <c r="U271" s="515"/>
      <c r="X271" s="515"/>
      <c r="Y271" s="515"/>
      <c r="Z271" s="515"/>
      <c r="AA271" s="515"/>
      <c r="AB271" s="515"/>
      <c r="AC271" s="515"/>
    </row>
    <row r="272" spans="10:29" ht="11.25">
      <c r="J272" s="515"/>
      <c r="K272" s="515"/>
      <c r="Q272" s="515"/>
      <c r="U272" s="515"/>
      <c r="X272" s="515"/>
      <c r="Y272" s="515"/>
      <c r="Z272" s="515"/>
      <c r="AA272" s="515"/>
      <c r="AB272" s="515"/>
      <c r="AC272" s="515"/>
    </row>
    <row r="273" spans="10:29" ht="11.25">
      <c r="J273" s="515"/>
      <c r="K273" s="515"/>
      <c r="Q273" s="515"/>
      <c r="U273" s="515"/>
      <c r="X273" s="515"/>
      <c r="Y273" s="515"/>
      <c r="Z273" s="515"/>
      <c r="AA273" s="515"/>
      <c r="AB273" s="515"/>
      <c r="AC273" s="515"/>
    </row>
    <row r="274" spans="10:29" ht="11.25">
      <c r="J274" s="515"/>
      <c r="K274" s="515"/>
      <c r="Q274" s="515"/>
      <c r="U274" s="515"/>
      <c r="X274" s="515"/>
      <c r="Y274" s="515"/>
      <c r="Z274" s="515"/>
      <c r="AA274" s="515"/>
      <c r="AB274" s="515"/>
      <c r="AC274" s="515"/>
    </row>
    <row r="275" spans="10:29" ht="11.25">
      <c r="J275" s="515"/>
      <c r="K275" s="515"/>
      <c r="Q275" s="515"/>
      <c r="U275" s="515"/>
      <c r="X275" s="515"/>
      <c r="Y275" s="515"/>
      <c r="Z275" s="515"/>
      <c r="AA275" s="515"/>
      <c r="AB275" s="515"/>
      <c r="AC275" s="515"/>
    </row>
    <row r="276" spans="10:29" ht="11.25">
      <c r="J276" s="515"/>
      <c r="K276" s="515"/>
      <c r="Q276" s="515"/>
      <c r="U276" s="515"/>
      <c r="X276" s="515"/>
      <c r="Y276" s="515"/>
      <c r="Z276" s="515"/>
      <c r="AA276" s="515"/>
      <c r="AB276" s="515"/>
      <c r="AC276" s="515"/>
    </row>
    <row r="277" spans="10:29" ht="11.25">
      <c r="J277" s="515"/>
      <c r="K277" s="515"/>
      <c r="Q277" s="515"/>
      <c r="U277" s="515"/>
      <c r="X277" s="515"/>
      <c r="Y277" s="515"/>
      <c r="Z277" s="515"/>
      <c r="AA277" s="515"/>
      <c r="AB277" s="515"/>
      <c r="AC277" s="515"/>
    </row>
    <row r="278" spans="10:29" ht="11.25">
      <c r="J278" s="515"/>
      <c r="K278" s="515"/>
      <c r="Q278" s="515"/>
      <c r="U278" s="515"/>
      <c r="X278" s="515"/>
      <c r="Y278" s="515"/>
      <c r="Z278" s="515"/>
      <c r="AA278" s="515"/>
      <c r="AB278" s="515"/>
      <c r="AC278" s="515"/>
    </row>
    <row r="279" spans="10:29" ht="11.25">
      <c r="J279" s="515"/>
      <c r="K279" s="515"/>
      <c r="Q279" s="515"/>
      <c r="U279" s="515"/>
      <c r="X279" s="515"/>
      <c r="Y279" s="515"/>
      <c r="Z279" s="515"/>
      <c r="AA279" s="515"/>
      <c r="AB279" s="515"/>
      <c r="AC279" s="515"/>
    </row>
    <row r="280" spans="10:29" ht="11.25">
      <c r="J280" s="515"/>
      <c r="K280" s="515"/>
      <c r="Q280" s="515"/>
      <c r="U280" s="515"/>
      <c r="X280" s="515"/>
      <c r="Y280" s="515"/>
      <c r="Z280" s="515"/>
      <c r="AA280" s="515"/>
      <c r="AB280" s="515"/>
      <c r="AC280" s="515"/>
    </row>
    <row r="281" spans="10:29" ht="11.25">
      <c r="J281" s="515"/>
      <c r="K281" s="515"/>
      <c r="Q281" s="515"/>
      <c r="U281" s="515"/>
      <c r="X281" s="515"/>
      <c r="Y281" s="515"/>
      <c r="Z281" s="515"/>
      <c r="AA281" s="515"/>
      <c r="AB281" s="515"/>
      <c r="AC281" s="515"/>
    </row>
    <row r="282" spans="10:29" ht="11.25">
      <c r="J282" s="515"/>
      <c r="K282" s="515"/>
      <c r="Q282" s="515"/>
      <c r="U282" s="515"/>
      <c r="X282" s="515"/>
      <c r="Y282" s="515"/>
      <c r="Z282" s="515"/>
      <c r="AA282" s="515"/>
      <c r="AB282" s="515"/>
      <c r="AC282" s="515"/>
    </row>
    <row r="283" spans="10:29" ht="11.25">
      <c r="J283" s="515"/>
      <c r="K283" s="515"/>
      <c r="Q283" s="515"/>
      <c r="U283" s="515"/>
      <c r="X283" s="515"/>
      <c r="Y283" s="515"/>
      <c r="Z283" s="515"/>
      <c r="AA283" s="515"/>
      <c r="AB283" s="515"/>
      <c r="AC283" s="515"/>
    </row>
    <row r="284" spans="10:29" ht="11.25">
      <c r="J284" s="515"/>
      <c r="K284" s="515"/>
      <c r="Q284" s="515"/>
      <c r="U284" s="515"/>
      <c r="X284" s="515"/>
      <c r="Y284" s="515"/>
      <c r="Z284" s="515"/>
      <c r="AA284" s="515"/>
      <c r="AB284" s="515"/>
      <c r="AC284" s="515"/>
    </row>
    <row r="285" spans="10:29" ht="11.25">
      <c r="J285" s="515"/>
      <c r="K285" s="515"/>
      <c r="Q285" s="515"/>
      <c r="U285" s="515"/>
      <c r="X285" s="515"/>
      <c r="Y285" s="515"/>
      <c r="Z285" s="515"/>
      <c r="AA285" s="515"/>
      <c r="AB285" s="515"/>
      <c r="AC285" s="515"/>
    </row>
    <row r="286" spans="10:29" ht="11.25">
      <c r="J286" s="515"/>
      <c r="K286" s="515"/>
      <c r="Q286" s="515"/>
      <c r="U286" s="515"/>
      <c r="X286" s="515"/>
      <c r="Y286" s="515"/>
      <c r="Z286" s="515"/>
      <c r="AA286" s="515"/>
      <c r="AB286" s="515"/>
      <c r="AC286" s="515"/>
    </row>
    <row r="287" spans="10:29" ht="11.25">
      <c r="J287" s="515"/>
      <c r="K287" s="515"/>
      <c r="Q287" s="515"/>
      <c r="U287" s="515"/>
      <c r="X287" s="515"/>
      <c r="Y287" s="515"/>
      <c r="Z287" s="515"/>
      <c r="AA287" s="515"/>
      <c r="AB287" s="515"/>
      <c r="AC287" s="515"/>
    </row>
    <row r="288" spans="10:29" ht="11.25">
      <c r="J288" s="515"/>
      <c r="K288" s="515"/>
      <c r="Q288" s="515"/>
      <c r="U288" s="515"/>
      <c r="X288" s="515"/>
      <c r="Y288" s="515"/>
      <c r="Z288" s="515"/>
      <c r="AA288" s="515"/>
      <c r="AB288" s="515"/>
      <c r="AC288" s="515"/>
    </row>
    <row r="289" spans="10:29" ht="11.25">
      <c r="J289" s="515"/>
      <c r="K289" s="515"/>
      <c r="Q289" s="515"/>
      <c r="U289" s="515"/>
      <c r="X289" s="515"/>
      <c r="Y289" s="515"/>
      <c r="Z289" s="515"/>
      <c r="AA289" s="515"/>
      <c r="AB289" s="515"/>
      <c r="AC289" s="515"/>
    </row>
    <row r="290" spans="10:29" ht="11.25">
      <c r="J290" s="515"/>
      <c r="K290" s="515"/>
      <c r="Q290" s="515"/>
      <c r="U290" s="515"/>
      <c r="X290" s="515"/>
      <c r="Y290" s="515"/>
      <c r="Z290" s="515"/>
      <c r="AA290" s="515"/>
      <c r="AB290" s="515"/>
      <c r="AC290" s="515"/>
    </row>
    <row r="291" spans="10:29" ht="11.25">
      <c r="J291" s="515"/>
      <c r="K291" s="515"/>
      <c r="Q291" s="515"/>
      <c r="U291" s="515"/>
      <c r="X291" s="515"/>
      <c r="Y291" s="515"/>
      <c r="Z291" s="515"/>
      <c r="AA291" s="515"/>
      <c r="AB291" s="515"/>
      <c r="AC291" s="515"/>
    </row>
    <row r="292" spans="10:29" ht="11.25">
      <c r="J292" s="515"/>
      <c r="K292" s="515"/>
      <c r="Q292" s="515"/>
      <c r="U292" s="515"/>
      <c r="X292" s="515"/>
      <c r="Y292" s="515"/>
      <c r="Z292" s="515"/>
      <c r="AA292" s="515"/>
      <c r="AB292" s="515"/>
      <c r="AC292" s="515"/>
    </row>
    <row r="293" spans="10:29" ht="11.25">
      <c r="J293" s="515"/>
      <c r="K293" s="515"/>
      <c r="Q293" s="515"/>
      <c r="U293" s="515"/>
      <c r="X293" s="515"/>
      <c r="Y293" s="515"/>
      <c r="Z293" s="515"/>
      <c r="AA293" s="515"/>
      <c r="AB293" s="515"/>
      <c r="AC293" s="515"/>
    </row>
    <row r="294" spans="10:29" ht="11.25">
      <c r="J294" s="515"/>
      <c r="K294" s="515"/>
      <c r="Q294" s="515"/>
      <c r="U294" s="515"/>
      <c r="X294" s="515"/>
      <c r="Y294" s="515"/>
      <c r="Z294" s="515"/>
      <c r="AA294" s="515"/>
      <c r="AB294" s="515"/>
      <c r="AC294" s="515"/>
    </row>
    <row r="295" spans="10:29" ht="11.25">
      <c r="J295" s="515"/>
      <c r="K295" s="515"/>
      <c r="Q295" s="515"/>
      <c r="U295" s="515"/>
      <c r="X295" s="515"/>
      <c r="Y295" s="515"/>
      <c r="Z295" s="515"/>
      <c r="AA295" s="515"/>
      <c r="AB295" s="515"/>
      <c r="AC295" s="515"/>
    </row>
    <row r="296" spans="10:29" ht="11.25">
      <c r="J296" s="515"/>
      <c r="K296" s="515"/>
      <c r="Q296" s="515"/>
      <c r="U296" s="515"/>
      <c r="X296" s="515"/>
      <c r="Y296" s="515"/>
      <c r="Z296" s="515"/>
      <c r="AA296" s="515"/>
      <c r="AB296" s="515"/>
      <c r="AC296" s="515"/>
    </row>
    <row r="297" spans="10:29" ht="11.25">
      <c r="J297" s="515"/>
      <c r="K297" s="515"/>
      <c r="Q297" s="515"/>
      <c r="U297" s="515"/>
      <c r="X297" s="515"/>
      <c r="Y297" s="515"/>
      <c r="Z297" s="515"/>
      <c r="AA297" s="515"/>
      <c r="AB297" s="515"/>
      <c r="AC297" s="515"/>
    </row>
    <row r="298" spans="10:29" ht="11.25">
      <c r="J298" s="515"/>
      <c r="K298" s="515"/>
      <c r="Q298" s="515"/>
      <c r="U298" s="515"/>
      <c r="X298" s="515"/>
      <c r="Y298" s="515"/>
      <c r="Z298" s="515"/>
      <c r="AA298" s="515"/>
      <c r="AB298" s="515"/>
      <c r="AC298" s="515"/>
    </row>
    <row r="299" spans="10:29" ht="11.25">
      <c r="J299" s="515"/>
      <c r="K299" s="515"/>
      <c r="Q299" s="515"/>
      <c r="U299" s="515"/>
      <c r="X299" s="515"/>
      <c r="Y299" s="515"/>
      <c r="Z299" s="515"/>
      <c r="AA299" s="515"/>
      <c r="AB299" s="515"/>
      <c r="AC299" s="515"/>
    </row>
    <row r="300" spans="10:29" ht="11.25">
      <c r="J300" s="515"/>
      <c r="K300" s="515"/>
      <c r="Q300" s="515"/>
      <c r="U300" s="515"/>
      <c r="X300" s="515"/>
      <c r="Y300" s="515"/>
      <c r="Z300" s="515"/>
      <c r="AA300" s="515"/>
      <c r="AB300" s="515"/>
      <c r="AC300" s="515"/>
    </row>
    <row r="301" spans="10:29" ht="11.25">
      <c r="J301" s="515"/>
      <c r="K301" s="515"/>
      <c r="Q301" s="515"/>
      <c r="U301" s="515"/>
      <c r="X301" s="515"/>
      <c r="Y301" s="515"/>
      <c r="Z301" s="515"/>
      <c r="AA301" s="515"/>
      <c r="AB301" s="515"/>
      <c r="AC301" s="515"/>
    </row>
    <row r="302" spans="10:29" ht="11.25">
      <c r="J302" s="515"/>
      <c r="K302" s="515"/>
      <c r="Q302" s="515"/>
      <c r="U302" s="515"/>
      <c r="X302" s="515"/>
      <c r="Y302" s="515"/>
      <c r="Z302" s="515"/>
      <c r="AA302" s="515"/>
      <c r="AB302" s="515"/>
      <c r="AC302" s="515"/>
    </row>
    <row r="303" spans="10:29" ht="11.25">
      <c r="J303" s="515"/>
      <c r="K303" s="515"/>
      <c r="Q303" s="515"/>
      <c r="U303" s="515"/>
      <c r="X303" s="515"/>
      <c r="Y303" s="515"/>
      <c r="Z303" s="515"/>
      <c r="AA303" s="515"/>
      <c r="AB303" s="515"/>
      <c r="AC303" s="515"/>
    </row>
    <row r="304" spans="10:29" ht="11.25">
      <c r="J304" s="515"/>
      <c r="K304" s="515"/>
      <c r="Q304" s="515"/>
      <c r="U304" s="515"/>
      <c r="X304" s="515"/>
      <c r="Y304" s="515"/>
      <c r="Z304" s="515"/>
      <c r="AA304" s="515"/>
      <c r="AB304" s="515"/>
      <c r="AC304" s="515"/>
    </row>
    <row r="305" spans="10:29" ht="11.25">
      <c r="J305" s="515"/>
      <c r="K305" s="515"/>
      <c r="Q305" s="515"/>
      <c r="U305" s="515"/>
      <c r="X305" s="515"/>
      <c r="Y305" s="515"/>
      <c r="Z305" s="515"/>
      <c r="AA305" s="515"/>
      <c r="AB305" s="515"/>
      <c r="AC305" s="515"/>
    </row>
    <row r="306" spans="10:29" ht="11.25">
      <c r="J306" s="515"/>
      <c r="K306" s="515"/>
      <c r="Q306" s="515"/>
      <c r="U306" s="515"/>
      <c r="X306" s="515"/>
      <c r="Y306" s="515"/>
      <c r="Z306" s="515"/>
      <c r="AA306" s="515"/>
      <c r="AB306" s="515"/>
      <c r="AC306" s="515"/>
    </row>
    <row r="307" spans="10:29" ht="11.25">
      <c r="J307" s="515"/>
      <c r="K307" s="515"/>
      <c r="Q307" s="515"/>
      <c r="U307" s="515"/>
      <c r="X307" s="515"/>
      <c r="Y307" s="515"/>
      <c r="Z307" s="515"/>
      <c r="AA307" s="515"/>
      <c r="AB307" s="515"/>
      <c r="AC307" s="515"/>
    </row>
    <row r="308" spans="10:29" ht="11.25">
      <c r="J308" s="515"/>
      <c r="K308" s="515"/>
      <c r="Q308" s="515"/>
      <c r="U308" s="515"/>
      <c r="X308" s="515"/>
      <c r="Y308" s="515"/>
      <c r="Z308" s="515"/>
      <c r="AA308" s="515"/>
      <c r="AB308" s="515"/>
      <c r="AC308" s="515"/>
    </row>
    <row r="309" spans="10:29" ht="11.25">
      <c r="J309" s="515"/>
      <c r="K309" s="515"/>
      <c r="Q309" s="515"/>
      <c r="U309" s="515"/>
      <c r="X309" s="515"/>
      <c r="Y309" s="515"/>
      <c r="Z309" s="515"/>
      <c r="AA309" s="515"/>
      <c r="AB309" s="515"/>
      <c r="AC309" s="515"/>
    </row>
    <row r="310" spans="10:29" ht="11.25">
      <c r="J310" s="515"/>
      <c r="K310" s="515"/>
      <c r="Q310" s="515"/>
      <c r="U310" s="515"/>
      <c r="X310" s="515"/>
      <c r="Y310" s="515"/>
      <c r="Z310" s="515"/>
      <c r="AA310" s="515"/>
      <c r="AB310" s="515"/>
      <c r="AC310" s="515"/>
    </row>
    <row r="311" spans="10:29" ht="11.25">
      <c r="J311" s="515"/>
      <c r="K311" s="515"/>
      <c r="Q311" s="515"/>
      <c r="U311" s="515"/>
      <c r="X311" s="515"/>
      <c r="Y311" s="515"/>
      <c r="Z311" s="515"/>
      <c r="AA311" s="515"/>
      <c r="AB311" s="515"/>
      <c r="AC311" s="515"/>
    </row>
    <row r="312" spans="10:29" ht="11.25">
      <c r="J312" s="515"/>
      <c r="K312" s="515"/>
      <c r="Q312" s="515"/>
      <c r="U312" s="515"/>
      <c r="X312" s="515"/>
      <c r="Y312" s="515"/>
      <c r="Z312" s="515"/>
      <c r="AA312" s="515"/>
      <c r="AB312" s="515"/>
      <c r="AC312" s="515"/>
    </row>
    <row r="313" spans="10:29" ht="11.25">
      <c r="J313" s="515"/>
      <c r="K313" s="515"/>
      <c r="Q313" s="515"/>
      <c r="U313" s="515"/>
      <c r="X313" s="515"/>
      <c r="Y313" s="515"/>
      <c r="Z313" s="515"/>
      <c r="AA313" s="515"/>
      <c r="AB313" s="515"/>
      <c r="AC313" s="515"/>
    </row>
    <row r="314" spans="10:29" ht="11.25">
      <c r="J314" s="515"/>
      <c r="K314" s="515"/>
      <c r="Q314" s="515"/>
      <c r="U314" s="515"/>
      <c r="X314" s="515"/>
      <c r="Y314" s="515"/>
      <c r="Z314" s="515"/>
      <c r="AA314" s="515"/>
      <c r="AB314" s="515"/>
      <c r="AC314" s="515"/>
    </row>
    <row r="315" spans="10:29" ht="11.25">
      <c r="J315" s="515"/>
      <c r="K315" s="515"/>
      <c r="Q315" s="515"/>
      <c r="U315" s="515"/>
      <c r="X315" s="515"/>
      <c r="Y315" s="515"/>
      <c r="Z315" s="515"/>
      <c r="AA315" s="515"/>
      <c r="AB315" s="515"/>
      <c r="AC315" s="515"/>
    </row>
    <row r="316" spans="10:29" ht="11.25">
      <c r="J316" s="515"/>
      <c r="K316" s="515"/>
      <c r="Q316" s="515"/>
      <c r="U316" s="515"/>
      <c r="X316" s="515"/>
      <c r="Y316" s="515"/>
      <c r="Z316" s="515"/>
      <c r="AA316" s="515"/>
      <c r="AB316" s="515"/>
      <c r="AC316" s="515"/>
    </row>
    <row r="317" spans="10:29" ht="11.25">
      <c r="J317" s="515"/>
      <c r="K317" s="515"/>
      <c r="Q317" s="515"/>
      <c r="U317" s="515"/>
      <c r="X317" s="515"/>
      <c r="Y317" s="515"/>
      <c r="Z317" s="515"/>
      <c r="AA317" s="515"/>
      <c r="AB317" s="515"/>
      <c r="AC317" s="515"/>
    </row>
    <row r="318" spans="10:29" ht="11.25">
      <c r="J318" s="515"/>
      <c r="K318" s="515"/>
      <c r="Q318" s="515"/>
      <c r="U318" s="515"/>
      <c r="X318" s="515"/>
      <c r="Y318" s="515"/>
      <c r="Z318" s="515"/>
      <c r="AA318" s="515"/>
      <c r="AB318" s="515"/>
      <c r="AC318" s="515"/>
    </row>
    <row r="319" spans="10:29" ht="11.25">
      <c r="J319" s="515"/>
      <c r="K319" s="515"/>
      <c r="Q319" s="515"/>
      <c r="U319" s="515"/>
      <c r="X319" s="515"/>
      <c r="Y319" s="515"/>
      <c r="Z319" s="515"/>
      <c r="AA319" s="515"/>
      <c r="AB319" s="515"/>
      <c r="AC319" s="515"/>
    </row>
    <row r="320" spans="10:29" ht="11.25">
      <c r="J320" s="515"/>
      <c r="K320" s="515"/>
      <c r="Q320" s="515"/>
      <c r="U320" s="515"/>
      <c r="X320" s="515"/>
      <c r="Y320" s="515"/>
      <c r="Z320" s="515"/>
      <c r="AA320" s="515"/>
      <c r="AB320" s="515"/>
      <c r="AC320" s="515"/>
    </row>
    <row r="321" spans="10:29" ht="11.25">
      <c r="J321" s="515"/>
      <c r="K321" s="515"/>
      <c r="Q321" s="515"/>
      <c r="U321" s="515"/>
      <c r="X321" s="515"/>
      <c r="Y321" s="515"/>
      <c r="Z321" s="515"/>
      <c r="AA321" s="515"/>
      <c r="AB321" s="515"/>
      <c r="AC321" s="515"/>
    </row>
    <row r="322" spans="10:29" ht="11.25">
      <c r="J322" s="515"/>
      <c r="K322" s="515"/>
      <c r="Q322" s="515"/>
      <c r="U322" s="515"/>
      <c r="X322" s="515"/>
      <c r="Y322" s="515"/>
      <c r="Z322" s="515"/>
      <c r="AA322" s="515"/>
      <c r="AB322" s="515"/>
      <c r="AC322" s="515"/>
    </row>
    <row r="323" spans="10:29" ht="11.25">
      <c r="J323" s="515"/>
      <c r="K323" s="515"/>
      <c r="Q323" s="515"/>
      <c r="U323" s="515"/>
      <c r="X323" s="515"/>
      <c r="Y323" s="515"/>
      <c r="Z323" s="515"/>
      <c r="AA323" s="515"/>
      <c r="AB323" s="515"/>
      <c r="AC323" s="515"/>
    </row>
    <row r="324" spans="10:29" ht="11.25">
      <c r="J324" s="515"/>
      <c r="K324" s="515"/>
      <c r="Q324" s="515"/>
      <c r="U324" s="515"/>
      <c r="X324" s="515"/>
      <c r="Y324" s="515"/>
      <c r="Z324" s="515"/>
      <c r="AA324" s="515"/>
      <c r="AB324" s="515"/>
      <c r="AC324" s="515"/>
    </row>
    <row r="325" spans="10:29" ht="11.25">
      <c r="J325" s="515"/>
      <c r="K325" s="515"/>
      <c r="Q325" s="515"/>
      <c r="U325" s="515"/>
      <c r="X325" s="515"/>
      <c r="Y325" s="515"/>
      <c r="Z325" s="515"/>
      <c r="AA325" s="515"/>
      <c r="AB325" s="515"/>
      <c r="AC325" s="515"/>
    </row>
    <row r="326" spans="10:29" ht="11.25">
      <c r="J326" s="515"/>
      <c r="K326" s="515"/>
      <c r="Q326" s="515"/>
      <c r="U326" s="515"/>
      <c r="X326" s="515"/>
      <c r="Y326" s="515"/>
      <c r="Z326" s="515"/>
      <c r="AA326" s="515"/>
      <c r="AB326" s="515"/>
      <c r="AC326" s="515"/>
    </row>
    <row r="327" spans="10:29" ht="11.25">
      <c r="J327" s="515"/>
      <c r="K327" s="515"/>
      <c r="Q327" s="515"/>
      <c r="U327" s="515"/>
      <c r="X327" s="515"/>
      <c r="Y327" s="515"/>
      <c r="Z327" s="515"/>
      <c r="AA327" s="515"/>
      <c r="AB327" s="515"/>
      <c r="AC327" s="515"/>
    </row>
    <row r="328" spans="10:29" ht="11.25">
      <c r="J328" s="515"/>
      <c r="K328" s="515"/>
      <c r="Q328" s="515"/>
      <c r="U328" s="515"/>
      <c r="X328" s="515"/>
      <c r="Y328" s="515"/>
      <c r="Z328" s="515"/>
      <c r="AA328" s="515"/>
      <c r="AB328" s="515"/>
      <c r="AC328" s="515"/>
    </row>
    <row r="329" spans="10:29" ht="11.25">
      <c r="J329" s="515"/>
      <c r="K329" s="515"/>
      <c r="Q329" s="515"/>
      <c r="U329" s="515"/>
      <c r="X329" s="515"/>
      <c r="Y329" s="515"/>
      <c r="Z329" s="515"/>
      <c r="AA329" s="515"/>
      <c r="AB329" s="515"/>
      <c r="AC329" s="515"/>
    </row>
    <row r="330" spans="10:29" ht="11.25">
      <c r="J330" s="515"/>
      <c r="K330" s="515"/>
      <c r="Q330" s="515"/>
      <c r="U330" s="515"/>
      <c r="X330" s="515"/>
      <c r="Y330" s="515"/>
      <c r="Z330" s="515"/>
      <c r="AA330" s="515"/>
      <c r="AB330" s="515"/>
      <c r="AC330" s="515"/>
    </row>
    <row r="331" spans="10:29" ht="11.25">
      <c r="J331" s="515"/>
      <c r="K331" s="515"/>
      <c r="Q331" s="515"/>
      <c r="U331" s="515"/>
      <c r="X331" s="515"/>
      <c r="Y331" s="515"/>
      <c r="Z331" s="515"/>
      <c r="AA331" s="515"/>
      <c r="AB331" s="515"/>
      <c r="AC331" s="515"/>
    </row>
    <row r="332" spans="10:29" ht="11.25">
      <c r="J332" s="515"/>
      <c r="K332" s="515"/>
      <c r="Q332" s="515"/>
      <c r="U332" s="515"/>
      <c r="X332" s="515"/>
      <c r="Y332" s="515"/>
      <c r="Z332" s="515"/>
      <c r="AA332" s="515"/>
      <c r="AB332" s="515"/>
      <c r="AC332" s="515"/>
    </row>
    <row r="333" spans="10:29" ht="11.25">
      <c r="J333" s="515"/>
      <c r="K333" s="515"/>
      <c r="Q333" s="515"/>
      <c r="U333" s="515"/>
      <c r="X333" s="515"/>
      <c r="Y333" s="515"/>
      <c r="Z333" s="515"/>
      <c r="AA333" s="515"/>
      <c r="AB333" s="515"/>
      <c r="AC333" s="515"/>
    </row>
    <row r="334" spans="10:29" ht="11.25">
      <c r="J334" s="515"/>
      <c r="K334" s="515"/>
      <c r="Q334" s="515"/>
      <c r="U334" s="515"/>
      <c r="X334" s="515"/>
      <c r="Y334" s="515"/>
      <c r="Z334" s="515"/>
      <c r="AA334" s="515"/>
      <c r="AB334" s="515"/>
      <c r="AC334" s="515"/>
    </row>
    <row r="335" spans="10:29" ht="11.25">
      <c r="J335" s="515"/>
      <c r="K335" s="515"/>
      <c r="Q335" s="515"/>
      <c r="U335" s="515"/>
      <c r="X335" s="515"/>
      <c r="Y335" s="515"/>
      <c r="Z335" s="515"/>
      <c r="AA335" s="515"/>
      <c r="AB335" s="515"/>
      <c r="AC335" s="515"/>
    </row>
    <row r="336" spans="10:29" ht="11.25">
      <c r="J336" s="515"/>
      <c r="K336" s="515"/>
      <c r="Q336" s="515"/>
      <c r="U336" s="515"/>
      <c r="X336" s="515"/>
      <c r="Y336" s="515"/>
      <c r="Z336" s="515"/>
      <c r="AA336" s="515"/>
      <c r="AB336" s="515"/>
      <c r="AC336" s="515"/>
    </row>
    <row r="337" spans="10:29" ht="11.25">
      <c r="J337" s="515"/>
      <c r="K337" s="515"/>
      <c r="Q337" s="515"/>
      <c r="U337" s="515"/>
      <c r="X337" s="515"/>
      <c r="Y337" s="515"/>
      <c r="Z337" s="515"/>
      <c r="AA337" s="515"/>
      <c r="AB337" s="515"/>
      <c r="AC337" s="515"/>
    </row>
    <row r="338" spans="10:29" ht="11.25">
      <c r="J338" s="515"/>
      <c r="K338" s="515"/>
      <c r="Q338" s="515"/>
      <c r="U338" s="515"/>
      <c r="X338" s="515"/>
      <c r="Y338" s="515"/>
      <c r="Z338" s="515"/>
      <c r="AA338" s="515"/>
      <c r="AB338" s="515"/>
      <c r="AC338" s="515"/>
    </row>
    <row r="339" spans="10:29" ht="11.25">
      <c r="J339" s="515"/>
      <c r="K339" s="515"/>
      <c r="Q339" s="515"/>
      <c r="U339" s="515"/>
      <c r="X339" s="515"/>
      <c r="Y339" s="515"/>
      <c r="Z339" s="515"/>
      <c r="AA339" s="515"/>
      <c r="AB339" s="515"/>
      <c r="AC339" s="515"/>
    </row>
    <row r="340" spans="10:29" ht="11.25">
      <c r="J340" s="515"/>
      <c r="K340" s="515"/>
      <c r="Q340" s="515"/>
      <c r="U340" s="515"/>
      <c r="X340" s="515"/>
      <c r="Y340" s="515"/>
      <c r="Z340" s="515"/>
      <c r="AA340" s="515"/>
      <c r="AB340" s="515"/>
      <c r="AC340" s="515"/>
    </row>
    <row r="341" spans="10:29" ht="11.25">
      <c r="J341" s="515"/>
      <c r="K341" s="515"/>
      <c r="Q341" s="515"/>
      <c r="U341" s="515"/>
      <c r="X341" s="515"/>
      <c r="Y341" s="515"/>
      <c r="Z341" s="515"/>
      <c r="AA341" s="515"/>
      <c r="AB341" s="515"/>
      <c r="AC341" s="515"/>
    </row>
    <row r="342" spans="10:29" ht="11.25">
      <c r="J342" s="515"/>
      <c r="K342" s="515"/>
      <c r="Q342" s="515"/>
      <c r="U342" s="515"/>
      <c r="X342" s="515"/>
      <c r="Y342" s="515"/>
      <c r="Z342" s="515"/>
      <c r="AA342" s="515"/>
      <c r="AB342" s="515"/>
      <c r="AC342" s="515"/>
    </row>
    <row r="343" spans="10:29" ht="11.25">
      <c r="J343" s="515"/>
      <c r="K343" s="515"/>
      <c r="Q343" s="515"/>
      <c r="U343" s="515"/>
      <c r="X343" s="515"/>
      <c r="Y343" s="515"/>
      <c r="Z343" s="515"/>
      <c r="AA343" s="515"/>
      <c r="AB343" s="515"/>
      <c r="AC343" s="515"/>
    </row>
    <row r="344" spans="10:29" ht="11.25">
      <c r="J344" s="515"/>
      <c r="K344" s="515"/>
      <c r="Q344" s="515"/>
      <c r="U344" s="515"/>
      <c r="X344" s="515"/>
      <c r="Y344" s="515"/>
      <c r="Z344" s="515"/>
      <c r="AA344" s="515"/>
      <c r="AB344" s="515"/>
      <c r="AC344" s="515"/>
    </row>
    <row r="345" spans="10:29" ht="11.25">
      <c r="J345" s="515"/>
      <c r="K345" s="515"/>
      <c r="Q345" s="515"/>
      <c r="U345" s="515"/>
      <c r="X345" s="515"/>
      <c r="Y345" s="515"/>
      <c r="Z345" s="515"/>
      <c r="AA345" s="515"/>
      <c r="AB345" s="515"/>
      <c r="AC345" s="515"/>
    </row>
    <row r="346" spans="10:29" ht="11.25">
      <c r="J346" s="515"/>
      <c r="K346" s="515"/>
      <c r="Q346" s="515"/>
      <c r="U346" s="515"/>
      <c r="X346" s="515"/>
      <c r="Y346" s="515"/>
      <c r="Z346" s="515"/>
      <c r="AA346" s="515"/>
      <c r="AB346" s="515"/>
      <c r="AC346" s="515"/>
    </row>
    <row r="347" spans="10:29" ht="11.25">
      <c r="J347" s="515"/>
      <c r="K347" s="515"/>
      <c r="Q347" s="515"/>
      <c r="U347" s="515"/>
      <c r="X347" s="515"/>
      <c r="Y347" s="515"/>
      <c r="Z347" s="515"/>
      <c r="AA347" s="515"/>
      <c r="AB347" s="515"/>
      <c r="AC347" s="515"/>
    </row>
    <row r="348" spans="10:29" ht="11.25">
      <c r="J348" s="515"/>
      <c r="K348" s="515"/>
      <c r="Q348" s="515"/>
      <c r="U348" s="515"/>
      <c r="X348" s="515"/>
      <c r="Y348" s="515"/>
      <c r="Z348" s="515"/>
      <c r="AA348" s="515"/>
      <c r="AB348" s="515"/>
      <c r="AC348" s="515"/>
    </row>
    <row r="349" spans="10:29" ht="11.25">
      <c r="J349" s="515"/>
      <c r="K349" s="515"/>
      <c r="Q349" s="515"/>
      <c r="U349" s="515"/>
      <c r="X349" s="515"/>
      <c r="Y349" s="515"/>
      <c r="Z349" s="515"/>
      <c r="AA349" s="515"/>
      <c r="AB349" s="515"/>
      <c r="AC349" s="515"/>
    </row>
    <row r="350" spans="10:29" ht="11.25">
      <c r="J350" s="515"/>
      <c r="K350" s="515"/>
      <c r="Q350" s="515"/>
      <c r="U350" s="515"/>
      <c r="X350" s="515"/>
      <c r="Y350" s="515"/>
      <c r="Z350" s="515"/>
      <c r="AA350" s="515"/>
      <c r="AB350" s="515"/>
      <c r="AC350" s="515"/>
    </row>
    <row r="351" spans="10:29" ht="11.25">
      <c r="J351" s="515"/>
      <c r="K351" s="515"/>
      <c r="Q351" s="515"/>
      <c r="U351" s="515"/>
      <c r="X351" s="515"/>
      <c r="Y351" s="515"/>
      <c r="Z351" s="515"/>
      <c r="AA351" s="515"/>
      <c r="AB351" s="515"/>
      <c r="AC351" s="515"/>
    </row>
    <row r="352" spans="10:29" ht="11.25">
      <c r="J352" s="515"/>
      <c r="K352" s="515"/>
      <c r="Q352" s="515"/>
      <c r="U352" s="515"/>
      <c r="X352" s="515"/>
      <c r="Y352" s="515"/>
      <c r="Z352" s="515"/>
      <c r="AA352" s="515"/>
      <c r="AB352" s="515"/>
      <c r="AC352" s="515"/>
    </row>
    <row r="353" spans="10:29" ht="11.25">
      <c r="J353" s="515"/>
      <c r="K353" s="515"/>
      <c r="Q353" s="515"/>
      <c r="U353" s="515"/>
      <c r="X353" s="515"/>
      <c r="Y353" s="515"/>
      <c r="Z353" s="515"/>
      <c r="AA353" s="515"/>
      <c r="AB353" s="515"/>
      <c r="AC353" s="515"/>
    </row>
    <row r="354" spans="10:29" ht="11.25">
      <c r="J354" s="515"/>
      <c r="K354" s="515"/>
      <c r="Q354" s="515"/>
      <c r="U354" s="515"/>
      <c r="X354" s="515"/>
      <c r="Y354" s="515"/>
      <c r="Z354" s="515"/>
      <c r="AA354" s="515"/>
      <c r="AB354" s="515"/>
      <c r="AC354" s="515"/>
    </row>
    <row r="355" spans="10:29" ht="11.25">
      <c r="J355" s="515"/>
      <c r="K355" s="515"/>
      <c r="Q355" s="515"/>
      <c r="U355" s="515"/>
      <c r="X355" s="515"/>
      <c r="Y355" s="515"/>
      <c r="Z355" s="515"/>
      <c r="AA355" s="515"/>
      <c r="AB355" s="515"/>
      <c r="AC355" s="515"/>
    </row>
    <row r="356" spans="10:29" ht="11.25">
      <c r="J356" s="515"/>
      <c r="K356" s="515"/>
      <c r="Q356" s="515"/>
      <c r="U356" s="515"/>
      <c r="X356" s="515"/>
      <c r="Y356" s="515"/>
      <c r="Z356" s="515"/>
      <c r="AA356" s="515"/>
      <c r="AB356" s="515"/>
      <c r="AC356" s="515"/>
    </row>
    <row r="357" spans="10:29" ht="11.25">
      <c r="J357" s="515"/>
      <c r="K357" s="515"/>
      <c r="Q357" s="515"/>
      <c r="U357" s="515"/>
      <c r="X357" s="515"/>
      <c r="Y357" s="515"/>
      <c r="Z357" s="515"/>
      <c r="AA357" s="515"/>
      <c r="AB357" s="515"/>
      <c r="AC357" s="515"/>
    </row>
    <row r="358" spans="10:29" ht="11.25">
      <c r="J358" s="515"/>
      <c r="K358" s="515"/>
      <c r="Q358" s="515"/>
      <c r="U358" s="515"/>
      <c r="X358" s="515"/>
      <c r="Y358" s="515"/>
      <c r="Z358" s="515"/>
      <c r="AA358" s="515"/>
      <c r="AB358" s="515"/>
      <c r="AC358" s="515"/>
    </row>
    <row r="359" spans="10:29" ht="11.25">
      <c r="J359" s="515"/>
      <c r="K359" s="515"/>
      <c r="Q359" s="515"/>
      <c r="U359" s="515"/>
      <c r="X359" s="515"/>
      <c r="Y359" s="515"/>
      <c r="Z359" s="515"/>
      <c r="AA359" s="515"/>
      <c r="AB359" s="515"/>
      <c r="AC359" s="515"/>
    </row>
    <row r="360" spans="10:29" ht="11.25">
      <c r="J360" s="515"/>
      <c r="K360" s="515"/>
      <c r="Q360" s="515"/>
      <c r="U360" s="515"/>
      <c r="X360" s="515"/>
      <c r="Y360" s="515"/>
      <c r="Z360" s="515"/>
      <c r="AA360" s="515"/>
      <c r="AB360" s="515"/>
      <c r="AC360" s="515"/>
    </row>
    <row r="361" spans="10:29" ht="11.25">
      <c r="J361" s="515"/>
      <c r="K361" s="515"/>
      <c r="Q361" s="515"/>
      <c r="U361" s="515"/>
      <c r="X361" s="515"/>
      <c r="Y361" s="515"/>
      <c r="Z361" s="515"/>
      <c r="AA361" s="515"/>
      <c r="AB361" s="515"/>
      <c r="AC361" s="515"/>
    </row>
    <row r="362" spans="10:29" ht="11.25">
      <c r="J362" s="515"/>
      <c r="K362" s="515"/>
      <c r="Q362" s="515"/>
      <c r="U362" s="515"/>
      <c r="X362" s="515"/>
      <c r="Y362" s="515"/>
      <c r="Z362" s="515"/>
      <c r="AA362" s="515"/>
      <c r="AB362" s="515"/>
      <c r="AC362" s="515"/>
    </row>
    <row r="363" spans="10:29" ht="11.25">
      <c r="J363" s="515"/>
      <c r="K363" s="515"/>
      <c r="Q363" s="515"/>
      <c r="U363" s="515"/>
      <c r="X363" s="515"/>
      <c r="Y363" s="515"/>
      <c r="Z363" s="515"/>
      <c r="AA363" s="515"/>
      <c r="AB363" s="515"/>
      <c r="AC363" s="515"/>
    </row>
    <row r="364" spans="10:29" ht="11.25">
      <c r="J364" s="515"/>
      <c r="K364" s="515"/>
      <c r="Q364" s="515"/>
      <c r="U364" s="515"/>
      <c r="X364" s="515"/>
      <c r="Y364" s="515"/>
      <c r="Z364" s="515"/>
      <c r="AA364" s="515"/>
      <c r="AB364" s="515"/>
      <c r="AC364" s="515"/>
    </row>
    <row r="365" spans="10:29" ht="11.25">
      <c r="J365" s="515"/>
      <c r="K365" s="515"/>
      <c r="Q365" s="515"/>
      <c r="U365" s="515"/>
      <c r="X365" s="515"/>
      <c r="Y365" s="515"/>
      <c r="Z365" s="515"/>
      <c r="AA365" s="515"/>
      <c r="AB365" s="515"/>
      <c r="AC365" s="515"/>
    </row>
    <row r="366" spans="10:29" ht="11.25">
      <c r="J366" s="515"/>
      <c r="K366" s="515"/>
      <c r="Q366" s="515"/>
      <c r="U366" s="515"/>
      <c r="X366" s="515"/>
      <c r="Y366" s="515"/>
      <c r="Z366" s="515"/>
      <c r="AA366" s="515"/>
      <c r="AB366" s="515"/>
      <c r="AC366" s="515"/>
    </row>
    <row r="367" spans="10:29" ht="11.25">
      <c r="J367" s="515"/>
      <c r="K367" s="515"/>
      <c r="Q367" s="515"/>
      <c r="U367" s="515"/>
      <c r="X367" s="515"/>
      <c r="Y367" s="515"/>
      <c r="Z367" s="515"/>
      <c r="AA367" s="515"/>
      <c r="AB367" s="515"/>
      <c r="AC367" s="515"/>
    </row>
    <row r="368" spans="10:29" ht="11.25">
      <c r="J368" s="515"/>
      <c r="K368" s="515"/>
      <c r="Q368" s="515"/>
      <c r="U368" s="515"/>
      <c r="X368" s="515"/>
      <c r="Y368" s="515"/>
      <c r="Z368" s="515"/>
      <c r="AA368" s="515"/>
      <c r="AB368" s="515"/>
      <c r="AC368" s="515"/>
    </row>
    <row r="369" spans="10:29" ht="11.25">
      <c r="J369" s="515"/>
      <c r="K369" s="515"/>
      <c r="Q369" s="515"/>
      <c r="U369" s="515"/>
      <c r="X369" s="515"/>
      <c r="Y369" s="515"/>
      <c r="Z369" s="515"/>
      <c r="AA369" s="515"/>
      <c r="AB369" s="515"/>
      <c r="AC369" s="515"/>
    </row>
    <row r="370" spans="10:29" ht="11.25">
      <c r="J370" s="515"/>
      <c r="K370" s="515"/>
      <c r="Q370" s="515"/>
      <c r="U370" s="515"/>
      <c r="X370" s="515"/>
      <c r="Y370" s="515"/>
      <c r="Z370" s="515"/>
      <c r="AA370" s="515"/>
      <c r="AB370" s="515"/>
      <c r="AC370" s="515"/>
    </row>
    <row r="371" spans="10:29" ht="11.25">
      <c r="J371" s="515"/>
      <c r="K371" s="515"/>
      <c r="Q371" s="515"/>
      <c r="U371" s="515"/>
      <c r="X371" s="515"/>
      <c r="Y371" s="515"/>
      <c r="Z371" s="515"/>
      <c r="AA371" s="515"/>
      <c r="AB371" s="515"/>
      <c r="AC371" s="515"/>
    </row>
    <row r="372" spans="10:29" ht="11.25">
      <c r="J372" s="515"/>
      <c r="K372" s="515"/>
      <c r="Q372" s="515"/>
      <c r="U372" s="515"/>
      <c r="X372" s="515"/>
      <c r="Y372" s="515"/>
      <c r="Z372" s="515"/>
      <c r="AA372" s="515"/>
      <c r="AB372" s="515"/>
      <c r="AC372" s="515"/>
    </row>
    <row r="373" spans="10:29" ht="11.25">
      <c r="J373" s="515"/>
      <c r="K373" s="515"/>
      <c r="Q373" s="515"/>
      <c r="U373" s="515"/>
      <c r="X373" s="515"/>
      <c r="Y373" s="515"/>
      <c r="Z373" s="515"/>
      <c r="AA373" s="515"/>
      <c r="AB373" s="515"/>
      <c r="AC373" s="515"/>
    </row>
    <row r="374" spans="10:29" ht="11.25">
      <c r="J374" s="515"/>
      <c r="K374" s="515"/>
      <c r="Q374" s="515"/>
      <c r="U374" s="515"/>
      <c r="X374" s="515"/>
      <c r="Y374" s="515"/>
      <c r="Z374" s="515"/>
      <c r="AA374" s="515"/>
      <c r="AB374" s="515"/>
      <c r="AC374" s="515"/>
    </row>
    <row r="375" spans="10:29" ht="11.25">
      <c r="J375" s="515"/>
      <c r="K375" s="515"/>
      <c r="Q375" s="515"/>
      <c r="U375" s="515"/>
      <c r="X375" s="515"/>
      <c r="Y375" s="515"/>
      <c r="Z375" s="515"/>
      <c r="AA375" s="515"/>
      <c r="AB375" s="515"/>
      <c r="AC375" s="515"/>
    </row>
    <row r="376" spans="10:29" ht="11.25">
      <c r="J376" s="515"/>
      <c r="K376" s="515"/>
      <c r="Q376" s="515"/>
      <c r="U376" s="515"/>
      <c r="X376" s="515"/>
      <c r="Y376" s="515"/>
      <c r="Z376" s="515"/>
      <c r="AA376" s="515"/>
      <c r="AB376" s="515"/>
      <c r="AC376" s="515"/>
    </row>
    <row r="377" spans="10:29" ht="11.25">
      <c r="J377" s="515"/>
      <c r="K377" s="515"/>
      <c r="Q377" s="515"/>
      <c r="U377" s="515"/>
      <c r="X377" s="515"/>
      <c r="Y377" s="515"/>
      <c r="Z377" s="515"/>
      <c r="AA377" s="515"/>
      <c r="AB377" s="515"/>
      <c r="AC377" s="515"/>
    </row>
    <row r="378" spans="10:29" ht="11.25">
      <c r="J378" s="515"/>
      <c r="K378" s="515"/>
      <c r="Q378" s="515"/>
      <c r="U378" s="515"/>
      <c r="X378" s="515"/>
      <c r="Y378" s="515"/>
      <c r="Z378" s="515"/>
      <c r="AA378" s="515"/>
      <c r="AB378" s="515"/>
      <c r="AC378" s="515"/>
    </row>
    <row r="379" spans="10:29" ht="11.25">
      <c r="J379" s="515"/>
      <c r="K379" s="515"/>
      <c r="Q379" s="515"/>
      <c r="U379" s="515"/>
      <c r="X379" s="515"/>
      <c r="Y379" s="515"/>
      <c r="Z379" s="515"/>
      <c r="AA379" s="515"/>
      <c r="AB379" s="515"/>
      <c r="AC379" s="515"/>
    </row>
    <row r="380" spans="10:29" ht="11.25">
      <c r="J380" s="515"/>
      <c r="K380" s="515"/>
      <c r="Q380" s="515"/>
      <c r="U380" s="515"/>
      <c r="X380" s="515"/>
      <c r="Y380" s="515"/>
      <c r="Z380" s="515"/>
      <c r="AA380" s="515"/>
      <c r="AB380" s="515"/>
      <c r="AC380" s="515"/>
    </row>
    <row r="381" spans="10:29" ht="11.25">
      <c r="J381" s="515"/>
      <c r="K381" s="515"/>
      <c r="Q381" s="515"/>
      <c r="U381" s="515"/>
      <c r="X381" s="515"/>
      <c r="Y381" s="515"/>
      <c r="Z381" s="515"/>
      <c r="AA381" s="515"/>
      <c r="AB381" s="515"/>
      <c r="AC381" s="515"/>
    </row>
    <row r="382" spans="10:29" ht="11.25">
      <c r="J382" s="515"/>
      <c r="K382" s="515"/>
      <c r="Q382" s="515"/>
      <c r="U382" s="515"/>
      <c r="X382" s="515"/>
      <c r="Y382" s="515"/>
      <c r="Z382" s="515"/>
      <c r="AA382" s="515"/>
      <c r="AB382" s="515"/>
      <c r="AC382" s="515"/>
    </row>
    <row r="383" spans="10:29" ht="11.25">
      <c r="J383" s="515"/>
      <c r="K383" s="515"/>
      <c r="Q383" s="515"/>
      <c r="U383" s="515"/>
      <c r="X383" s="515"/>
      <c r="Y383" s="515"/>
      <c r="Z383" s="515"/>
      <c r="AA383" s="515"/>
      <c r="AB383" s="515"/>
      <c r="AC383" s="515"/>
    </row>
    <row r="384" spans="10:29" ht="11.25">
      <c r="J384" s="515"/>
      <c r="K384" s="515"/>
      <c r="Q384" s="515"/>
      <c r="U384" s="515"/>
      <c r="X384" s="515"/>
      <c r="Y384" s="515"/>
      <c r="Z384" s="515"/>
      <c r="AA384" s="515"/>
      <c r="AB384" s="515"/>
      <c r="AC384" s="515"/>
    </row>
    <row r="385" spans="10:29" ht="11.25">
      <c r="J385" s="515"/>
      <c r="K385" s="515"/>
      <c r="Q385" s="515"/>
      <c r="U385" s="515"/>
      <c r="X385" s="515"/>
      <c r="Y385" s="515"/>
      <c r="Z385" s="515"/>
      <c r="AA385" s="515"/>
      <c r="AB385" s="515"/>
      <c r="AC385" s="515"/>
    </row>
    <row r="386" spans="10:29" ht="11.25">
      <c r="J386" s="515"/>
      <c r="K386" s="515"/>
      <c r="Q386" s="515"/>
      <c r="U386" s="515"/>
      <c r="X386" s="515"/>
      <c r="Y386" s="515"/>
      <c r="Z386" s="515"/>
      <c r="AA386" s="515"/>
      <c r="AB386" s="515"/>
      <c r="AC386" s="515"/>
    </row>
    <row r="387" spans="10:29" ht="11.25">
      <c r="J387" s="515"/>
      <c r="K387" s="515"/>
      <c r="Q387" s="515"/>
      <c r="U387" s="515"/>
      <c r="X387" s="515"/>
      <c r="Y387" s="515"/>
      <c r="Z387" s="515"/>
      <c r="AA387" s="515"/>
      <c r="AB387" s="515"/>
      <c r="AC387" s="515"/>
    </row>
    <row r="388" spans="10:29" ht="11.25">
      <c r="J388" s="515"/>
      <c r="K388" s="515"/>
      <c r="Q388" s="515"/>
      <c r="U388" s="515"/>
      <c r="X388" s="515"/>
      <c r="Y388" s="515"/>
      <c r="Z388" s="515"/>
      <c r="AA388" s="515"/>
      <c r="AB388" s="515"/>
      <c r="AC388" s="515"/>
    </row>
    <row r="389" spans="10:29" ht="11.25">
      <c r="J389" s="515"/>
      <c r="K389" s="515"/>
      <c r="Q389" s="515"/>
      <c r="U389" s="515"/>
      <c r="X389" s="515"/>
      <c r="Y389" s="515"/>
      <c r="Z389" s="515"/>
      <c r="AA389" s="515"/>
      <c r="AB389" s="515"/>
      <c r="AC389" s="515"/>
    </row>
    <row r="390" spans="10:29" ht="11.25">
      <c r="J390" s="515"/>
      <c r="K390" s="515"/>
      <c r="Q390" s="515"/>
      <c r="U390" s="515"/>
      <c r="X390" s="515"/>
      <c r="Y390" s="515"/>
      <c r="Z390" s="515"/>
      <c r="AA390" s="515"/>
      <c r="AB390" s="515"/>
      <c r="AC390" s="515"/>
    </row>
    <row r="391" spans="10:29" ht="11.25">
      <c r="J391" s="515"/>
      <c r="K391" s="515"/>
      <c r="Q391" s="515"/>
      <c r="U391" s="515"/>
      <c r="X391" s="515"/>
      <c r="Y391" s="515"/>
      <c r="Z391" s="515"/>
      <c r="AA391" s="515"/>
      <c r="AB391" s="515"/>
      <c r="AC391" s="515"/>
    </row>
    <row r="392" spans="10:29" ht="11.25">
      <c r="J392" s="515"/>
      <c r="K392" s="515"/>
      <c r="Q392" s="515"/>
      <c r="U392" s="515"/>
      <c r="X392" s="515"/>
      <c r="Y392" s="515"/>
      <c r="Z392" s="515"/>
      <c r="AA392" s="515"/>
      <c r="AB392" s="515"/>
      <c r="AC392" s="515"/>
    </row>
    <row r="393" spans="10:29" ht="11.25">
      <c r="J393" s="515"/>
      <c r="K393" s="515"/>
      <c r="Q393" s="515"/>
      <c r="U393" s="515"/>
      <c r="X393" s="515"/>
      <c r="Y393" s="515"/>
      <c r="Z393" s="515"/>
      <c r="AA393" s="515"/>
      <c r="AB393" s="515"/>
      <c r="AC393" s="515"/>
    </row>
    <row r="394" spans="10:29" ht="11.25">
      <c r="J394" s="515"/>
      <c r="K394" s="515"/>
      <c r="Q394" s="515"/>
      <c r="U394" s="515"/>
      <c r="X394" s="515"/>
      <c r="Y394" s="515"/>
      <c r="Z394" s="515"/>
      <c r="AA394" s="515"/>
      <c r="AB394" s="515"/>
      <c r="AC394" s="515"/>
    </row>
    <row r="395" spans="10:29" ht="11.25">
      <c r="J395" s="515"/>
      <c r="K395" s="515"/>
      <c r="Q395" s="515"/>
      <c r="U395" s="515"/>
      <c r="X395" s="515"/>
      <c r="Y395" s="515"/>
      <c r="Z395" s="515"/>
      <c r="AA395" s="515"/>
      <c r="AB395" s="515"/>
      <c r="AC395" s="515"/>
    </row>
    <row r="396" spans="10:29" ht="11.25">
      <c r="J396" s="515"/>
      <c r="K396" s="515"/>
      <c r="Q396" s="515"/>
      <c r="U396" s="515"/>
      <c r="X396" s="515"/>
      <c r="Y396" s="515"/>
      <c r="Z396" s="515"/>
      <c r="AA396" s="515"/>
      <c r="AB396" s="515"/>
      <c r="AC396" s="515"/>
    </row>
    <row r="397" spans="10:29" ht="11.25">
      <c r="J397" s="515"/>
      <c r="K397" s="515"/>
      <c r="Q397" s="515"/>
      <c r="U397" s="515"/>
      <c r="X397" s="515"/>
      <c r="Y397" s="515"/>
      <c r="Z397" s="515"/>
      <c r="AA397" s="515"/>
      <c r="AB397" s="515"/>
      <c r="AC397" s="515"/>
    </row>
    <row r="398" spans="10:29" ht="11.25">
      <c r="J398" s="515"/>
      <c r="K398" s="515"/>
      <c r="Q398" s="515"/>
      <c r="U398" s="515"/>
      <c r="X398" s="515"/>
      <c r="Y398" s="515"/>
      <c r="Z398" s="515"/>
      <c r="AA398" s="515"/>
      <c r="AB398" s="515"/>
      <c r="AC398" s="515"/>
    </row>
    <row r="399" spans="10:29" ht="11.25">
      <c r="J399" s="515"/>
      <c r="K399" s="515"/>
      <c r="Q399" s="515"/>
      <c r="U399" s="515"/>
      <c r="X399" s="515"/>
      <c r="Y399" s="515"/>
      <c r="Z399" s="515"/>
      <c r="AA399" s="515"/>
      <c r="AB399" s="515"/>
      <c r="AC399" s="515"/>
    </row>
    <row r="400" spans="10:29" ht="11.25">
      <c r="J400" s="515"/>
      <c r="K400" s="515"/>
      <c r="Q400" s="515"/>
      <c r="U400" s="515"/>
      <c r="X400" s="515"/>
      <c r="Y400" s="515"/>
      <c r="Z400" s="515"/>
      <c r="AA400" s="515"/>
      <c r="AB400" s="515"/>
      <c r="AC400" s="515"/>
    </row>
    <row r="401" spans="10:29" ht="11.25">
      <c r="J401" s="515"/>
      <c r="K401" s="515"/>
      <c r="Q401" s="515"/>
      <c r="U401" s="515"/>
      <c r="X401" s="515"/>
      <c r="Y401" s="515"/>
      <c r="Z401" s="515"/>
      <c r="AA401" s="515"/>
      <c r="AB401" s="515"/>
      <c r="AC401" s="515"/>
    </row>
    <row r="402" spans="10:29" ht="11.25">
      <c r="J402" s="515"/>
      <c r="K402" s="515"/>
      <c r="Q402" s="515"/>
      <c r="U402" s="515"/>
      <c r="X402" s="515"/>
      <c r="Y402" s="515"/>
      <c r="Z402" s="515"/>
      <c r="AA402" s="515"/>
      <c r="AB402" s="515"/>
      <c r="AC402" s="515"/>
    </row>
    <row r="403" spans="10:29" ht="11.25">
      <c r="J403" s="515"/>
      <c r="K403" s="515"/>
      <c r="Q403" s="515"/>
      <c r="U403" s="515"/>
      <c r="X403" s="515"/>
      <c r="Y403" s="515"/>
      <c r="Z403" s="515"/>
      <c r="AA403" s="515"/>
      <c r="AB403" s="515"/>
      <c r="AC403" s="515"/>
    </row>
    <row r="404" spans="10:29" ht="11.25">
      <c r="J404" s="515"/>
      <c r="K404" s="515"/>
      <c r="Q404" s="515"/>
      <c r="U404" s="515"/>
      <c r="X404" s="515"/>
      <c r="Y404" s="515"/>
      <c r="Z404" s="515"/>
      <c r="AA404" s="515"/>
      <c r="AB404" s="515"/>
      <c r="AC404" s="515"/>
    </row>
    <row r="405" spans="10:29" ht="11.25">
      <c r="J405" s="515"/>
      <c r="K405" s="515"/>
      <c r="Q405" s="515"/>
      <c r="U405" s="515"/>
      <c r="X405" s="515"/>
      <c r="Y405" s="515"/>
      <c r="Z405" s="515"/>
      <c r="AA405" s="515"/>
      <c r="AB405" s="515"/>
      <c r="AC405" s="515"/>
    </row>
    <row r="406" spans="10:29" ht="11.25">
      <c r="J406" s="515"/>
      <c r="K406" s="515"/>
      <c r="Q406" s="515"/>
      <c r="U406" s="515"/>
      <c r="X406" s="515"/>
      <c r="Y406" s="515"/>
      <c r="Z406" s="515"/>
      <c r="AA406" s="515"/>
      <c r="AB406" s="515"/>
      <c r="AC406" s="515"/>
    </row>
    <row r="407" spans="10:29" ht="11.25">
      <c r="J407" s="515"/>
      <c r="K407" s="515"/>
      <c r="Q407" s="515"/>
      <c r="U407" s="515"/>
      <c r="X407" s="515"/>
      <c r="Y407" s="515"/>
      <c r="Z407" s="515"/>
      <c r="AA407" s="515"/>
      <c r="AB407" s="515"/>
      <c r="AC407" s="515"/>
    </row>
    <row r="408" spans="10:29" ht="11.25">
      <c r="J408" s="515"/>
      <c r="K408" s="515"/>
      <c r="Q408" s="515"/>
      <c r="U408" s="515"/>
      <c r="X408" s="515"/>
      <c r="Y408" s="515"/>
      <c r="Z408" s="515"/>
      <c r="AA408" s="515"/>
      <c r="AB408" s="515"/>
      <c r="AC408" s="515"/>
    </row>
    <row r="409" spans="10:29" ht="11.25">
      <c r="J409" s="515"/>
      <c r="K409" s="515"/>
      <c r="Q409" s="515"/>
      <c r="U409" s="515"/>
      <c r="X409" s="515"/>
      <c r="Y409" s="515"/>
      <c r="Z409" s="515"/>
      <c r="AA409" s="515"/>
      <c r="AB409" s="515"/>
      <c r="AC409" s="515"/>
    </row>
    <row r="410" spans="10:29" ht="11.25">
      <c r="J410" s="515"/>
      <c r="K410" s="515"/>
      <c r="Q410" s="515"/>
      <c r="U410" s="515"/>
      <c r="X410" s="515"/>
      <c r="Y410" s="515"/>
      <c r="Z410" s="515"/>
      <c r="AA410" s="515"/>
      <c r="AB410" s="515"/>
      <c r="AC410" s="515"/>
    </row>
    <row r="411" spans="10:29" ht="11.25">
      <c r="J411" s="515"/>
      <c r="K411" s="515"/>
      <c r="Q411" s="515"/>
      <c r="U411" s="515"/>
      <c r="X411" s="515"/>
      <c r="Y411" s="515"/>
      <c r="Z411" s="515"/>
      <c r="AA411" s="515"/>
      <c r="AB411" s="515"/>
      <c r="AC411" s="515"/>
    </row>
    <row r="412" spans="10:29" ht="11.25">
      <c r="J412" s="515"/>
      <c r="K412" s="515"/>
      <c r="Q412" s="515"/>
      <c r="U412" s="515"/>
      <c r="X412" s="515"/>
      <c r="Y412" s="515"/>
      <c r="Z412" s="515"/>
      <c r="AA412" s="515"/>
      <c r="AB412" s="515"/>
      <c r="AC412" s="515"/>
    </row>
    <row r="413" spans="10:29" ht="11.25">
      <c r="J413" s="515"/>
      <c r="K413" s="515"/>
      <c r="Q413" s="515"/>
      <c r="U413" s="515"/>
      <c r="X413" s="515"/>
      <c r="Y413" s="515"/>
      <c r="Z413" s="515"/>
      <c r="AA413" s="515"/>
      <c r="AB413" s="515"/>
      <c r="AC413" s="515"/>
    </row>
    <row r="414" spans="10:29" ht="11.25">
      <c r="J414" s="515"/>
      <c r="K414" s="515"/>
      <c r="Q414" s="515"/>
      <c r="U414" s="515"/>
      <c r="X414" s="515"/>
      <c r="Y414" s="515"/>
      <c r="Z414" s="515"/>
      <c r="AA414" s="515"/>
      <c r="AB414" s="515"/>
      <c r="AC414" s="515"/>
    </row>
    <row r="415" spans="10:29" ht="11.25">
      <c r="J415" s="515"/>
      <c r="K415" s="515"/>
      <c r="Q415" s="515"/>
      <c r="U415" s="515"/>
      <c r="X415" s="515"/>
      <c r="Y415" s="515"/>
      <c r="Z415" s="515"/>
      <c r="AA415" s="515"/>
      <c r="AB415" s="515"/>
      <c r="AC415" s="515"/>
    </row>
    <row r="416" spans="10:29" ht="11.25">
      <c r="J416" s="515"/>
      <c r="K416" s="515"/>
      <c r="Q416" s="515"/>
      <c r="U416" s="515"/>
      <c r="X416" s="515"/>
      <c r="Y416" s="515"/>
      <c r="Z416" s="515"/>
      <c r="AA416" s="515"/>
      <c r="AB416" s="515"/>
      <c r="AC416" s="515"/>
    </row>
    <row r="417" spans="10:29" ht="11.25">
      <c r="J417" s="515"/>
      <c r="K417" s="515"/>
      <c r="Q417" s="515"/>
      <c r="U417" s="515"/>
      <c r="X417" s="515"/>
      <c r="Y417" s="515"/>
      <c r="Z417" s="515"/>
      <c r="AA417" s="515"/>
      <c r="AB417" s="515"/>
      <c r="AC417" s="515"/>
    </row>
    <row r="418" spans="10:29" ht="11.25">
      <c r="J418" s="515"/>
      <c r="K418" s="515"/>
      <c r="Q418" s="515"/>
      <c r="U418" s="515"/>
      <c r="X418" s="515"/>
      <c r="Y418" s="515"/>
      <c r="Z418" s="515"/>
      <c r="AA418" s="515"/>
      <c r="AB418" s="515"/>
      <c r="AC418" s="515"/>
    </row>
    <row r="419" spans="10:29" ht="11.25">
      <c r="J419" s="515"/>
      <c r="K419" s="515"/>
      <c r="Q419" s="515"/>
      <c r="U419" s="515"/>
      <c r="X419" s="515"/>
      <c r="Y419" s="515"/>
      <c r="Z419" s="515"/>
      <c r="AA419" s="515"/>
      <c r="AB419" s="515"/>
      <c r="AC419" s="515"/>
    </row>
    <row r="420" spans="10:29" ht="11.25">
      <c r="J420" s="515"/>
      <c r="K420" s="515"/>
      <c r="Q420" s="515"/>
      <c r="U420" s="515"/>
      <c r="X420" s="515"/>
      <c r="Y420" s="515"/>
      <c r="Z420" s="515"/>
      <c r="AA420" s="515"/>
      <c r="AB420" s="515"/>
      <c r="AC420" s="515"/>
    </row>
    <row r="421" spans="10:29" ht="11.25">
      <c r="J421" s="515"/>
      <c r="K421" s="515"/>
      <c r="Q421" s="515"/>
      <c r="U421" s="515"/>
      <c r="X421" s="515"/>
      <c r="Y421" s="515"/>
      <c r="Z421" s="515"/>
      <c r="AA421" s="515"/>
      <c r="AB421" s="515"/>
      <c r="AC421" s="515"/>
    </row>
    <row r="422" spans="10:29" ht="11.25">
      <c r="J422" s="515"/>
      <c r="K422" s="515"/>
      <c r="Q422" s="515"/>
      <c r="U422" s="515"/>
      <c r="X422" s="515"/>
      <c r="Y422" s="515"/>
      <c r="Z422" s="515"/>
      <c r="AA422" s="515"/>
      <c r="AB422" s="515"/>
      <c r="AC422" s="515"/>
    </row>
    <row r="423" spans="10:29" ht="11.25">
      <c r="J423" s="515"/>
      <c r="K423" s="515"/>
      <c r="Q423" s="515"/>
      <c r="U423" s="515"/>
      <c r="X423" s="515"/>
      <c r="Y423" s="515"/>
      <c r="Z423" s="515"/>
      <c r="AA423" s="515"/>
      <c r="AB423" s="515"/>
      <c r="AC423" s="515"/>
    </row>
    <row r="424" spans="10:29" ht="11.25">
      <c r="J424" s="515"/>
      <c r="K424" s="515"/>
      <c r="Q424" s="515"/>
      <c r="U424" s="515"/>
      <c r="X424" s="515"/>
      <c r="Y424" s="515"/>
      <c r="Z424" s="515"/>
      <c r="AA424" s="515"/>
      <c r="AB424" s="515"/>
      <c r="AC424" s="515"/>
    </row>
    <row r="425" spans="10:29" ht="11.25">
      <c r="J425" s="515"/>
      <c r="K425" s="515"/>
      <c r="Q425" s="515"/>
      <c r="U425" s="515"/>
      <c r="X425" s="515"/>
      <c r="Y425" s="515"/>
      <c r="Z425" s="515"/>
      <c r="AA425" s="515"/>
      <c r="AB425" s="515"/>
      <c r="AC425" s="515"/>
    </row>
    <row r="426" spans="10:29" ht="11.25">
      <c r="J426" s="515"/>
      <c r="K426" s="515"/>
      <c r="Q426" s="515"/>
      <c r="U426" s="515"/>
      <c r="X426" s="515"/>
      <c r="Y426" s="515"/>
      <c r="Z426" s="515"/>
      <c r="AA426" s="515"/>
      <c r="AB426" s="515"/>
      <c r="AC426" s="515"/>
    </row>
    <row r="427" spans="10:29" ht="11.25">
      <c r="J427" s="515"/>
      <c r="K427" s="515"/>
      <c r="Q427" s="515"/>
      <c r="U427" s="515"/>
      <c r="X427" s="515"/>
      <c r="Y427" s="515"/>
      <c r="Z427" s="515"/>
      <c r="AA427" s="515"/>
      <c r="AB427" s="515"/>
      <c r="AC427" s="515"/>
    </row>
    <row r="428" spans="10:29" ht="11.25">
      <c r="J428" s="515"/>
      <c r="K428" s="515"/>
      <c r="Q428" s="515"/>
      <c r="U428" s="515"/>
      <c r="X428" s="515"/>
      <c r="Y428" s="515"/>
      <c r="Z428" s="515"/>
      <c r="AA428" s="515"/>
      <c r="AB428" s="515"/>
      <c r="AC428" s="515"/>
    </row>
    <row r="429" spans="10:29" ht="11.25">
      <c r="J429" s="515"/>
      <c r="K429" s="515"/>
      <c r="Q429" s="515"/>
      <c r="U429" s="515"/>
      <c r="X429" s="515"/>
      <c r="Y429" s="515"/>
      <c r="Z429" s="515"/>
      <c r="AA429" s="515"/>
      <c r="AB429" s="515"/>
      <c r="AC429" s="515"/>
    </row>
    <row r="430" spans="10:29" ht="11.25">
      <c r="J430" s="515"/>
      <c r="K430" s="515"/>
      <c r="Q430" s="515"/>
      <c r="U430" s="515"/>
      <c r="X430" s="515"/>
      <c r="Y430" s="515"/>
      <c r="Z430" s="515"/>
      <c r="AA430" s="515"/>
      <c r="AB430" s="515"/>
      <c r="AC430" s="515"/>
    </row>
    <row r="431" spans="10:29" ht="11.25">
      <c r="J431" s="515"/>
      <c r="K431" s="515"/>
      <c r="Q431" s="515"/>
      <c r="U431" s="515"/>
      <c r="X431" s="515"/>
      <c r="Y431" s="515"/>
      <c r="Z431" s="515"/>
      <c r="AA431" s="515"/>
      <c r="AB431" s="515"/>
      <c r="AC431" s="515"/>
    </row>
    <row r="432" spans="10:29" ht="11.25">
      <c r="J432" s="515"/>
      <c r="K432" s="515"/>
      <c r="Q432" s="515"/>
      <c r="U432" s="515"/>
      <c r="X432" s="515"/>
      <c r="Y432" s="515"/>
      <c r="Z432" s="515"/>
      <c r="AA432" s="515"/>
      <c r="AB432" s="515"/>
      <c r="AC432" s="515"/>
    </row>
    <row r="433" spans="10:29" ht="11.25">
      <c r="J433" s="515"/>
      <c r="K433" s="515"/>
      <c r="Q433" s="515"/>
      <c r="U433" s="515"/>
      <c r="X433" s="515"/>
      <c r="Y433" s="515"/>
      <c r="Z433" s="515"/>
      <c r="AA433" s="515"/>
      <c r="AB433" s="515"/>
      <c r="AC433" s="515"/>
    </row>
    <row r="434" spans="10:29" ht="11.25">
      <c r="J434" s="515"/>
      <c r="K434" s="515"/>
      <c r="Q434" s="515"/>
      <c r="U434" s="515"/>
      <c r="X434" s="515"/>
      <c r="Y434" s="515"/>
      <c r="Z434" s="515"/>
      <c r="AA434" s="515"/>
      <c r="AB434" s="515"/>
      <c r="AC434" s="515"/>
    </row>
    <row r="435" spans="10:29" ht="11.25">
      <c r="J435" s="515"/>
      <c r="K435" s="515"/>
      <c r="Q435" s="515"/>
      <c r="U435" s="515"/>
      <c r="X435" s="515"/>
      <c r="Y435" s="515"/>
      <c r="Z435" s="515"/>
      <c r="AA435" s="515"/>
      <c r="AB435" s="515"/>
      <c r="AC435" s="515"/>
    </row>
    <row r="436" spans="10:29" ht="11.25">
      <c r="J436" s="515"/>
      <c r="K436" s="515"/>
      <c r="Q436" s="515"/>
      <c r="U436" s="515"/>
      <c r="X436" s="515"/>
      <c r="Y436" s="515"/>
      <c r="Z436" s="515"/>
      <c r="AA436" s="515"/>
      <c r="AB436" s="515"/>
      <c r="AC436" s="515"/>
    </row>
    <row r="437" spans="10:29" ht="11.25">
      <c r="J437" s="515"/>
      <c r="K437" s="515"/>
      <c r="Q437" s="515"/>
      <c r="U437" s="515"/>
      <c r="X437" s="515"/>
      <c r="Y437" s="515"/>
      <c r="Z437" s="515"/>
      <c r="AA437" s="515"/>
      <c r="AB437" s="515"/>
      <c r="AC437" s="515"/>
    </row>
    <row r="438" spans="10:29" ht="11.25">
      <c r="J438" s="515"/>
      <c r="K438" s="515"/>
      <c r="Q438" s="515"/>
      <c r="U438" s="515"/>
      <c r="X438" s="515"/>
      <c r="Y438" s="515"/>
      <c r="Z438" s="515"/>
      <c r="AA438" s="515"/>
      <c r="AB438" s="515"/>
      <c r="AC438" s="515"/>
    </row>
    <row r="439" spans="10:29" ht="11.25">
      <c r="J439" s="515"/>
      <c r="K439" s="515"/>
      <c r="Q439" s="515"/>
      <c r="U439" s="515"/>
      <c r="X439" s="515"/>
      <c r="Y439" s="515"/>
      <c r="Z439" s="515"/>
      <c r="AA439" s="515"/>
      <c r="AB439" s="515"/>
      <c r="AC439" s="515"/>
    </row>
    <row r="440" spans="10:29" ht="11.25">
      <c r="J440" s="515"/>
      <c r="K440" s="515"/>
      <c r="Q440" s="515"/>
      <c r="U440" s="515"/>
      <c r="X440" s="515"/>
      <c r="Y440" s="515"/>
      <c r="Z440" s="515"/>
      <c r="AA440" s="515"/>
      <c r="AB440" s="515"/>
      <c r="AC440" s="515"/>
    </row>
    <row r="441" spans="10:29" ht="11.25">
      <c r="J441" s="515"/>
      <c r="K441" s="515"/>
      <c r="Q441" s="515"/>
      <c r="U441" s="515"/>
      <c r="X441" s="515"/>
      <c r="Y441" s="515"/>
      <c r="Z441" s="515"/>
      <c r="AA441" s="515"/>
      <c r="AB441" s="515"/>
      <c r="AC441" s="515"/>
    </row>
    <row r="442" spans="10:29" ht="11.25">
      <c r="J442" s="515"/>
      <c r="K442" s="515"/>
      <c r="Q442" s="515"/>
      <c r="U442" s="515"/>
      <c r="X442" s="515"/>
      <c r="Y442" s="515"/>
      <c r="Z442" s="515"/>
      <c r="AA442" s="515"/>
      <c r="AB442" s="515"/>
      <c r="AC442" s="515"/>
    </row>
    <row r="443" spans="10:29" ht="11.25">
      <c r="J443" s="515"/>
      <c r="K443" s="515"/>
      <c r="Q443" s="515"/>
      <c r="U443" s="515"/>
      <c r="X443" s="515"/>
      <c r="Y443" s="515"/>
      <c r="Z443" s="515"/>
      <c r="AA443" s="515"/>
      <c r="AB443" s="515"/>
      <c r="AC443" s="515"/>
    </row>
    <row r="444" spans="10:29" ht="11.25">
      <c r="J444" s="515"/>
      <c r="K444" s="515"/>
      <c r="Q444" s="515"/>
      <c r="U444" s="515"/>
      <c r="X444" s="515"/>
      <c r="Y444" s="515"/>
      <c r="Z444" s="515"/>
      <c r="AA444" s="515"/>
      <c r="AB444" s="515"/>
      <c r="AC444" s="515"/>
    </row>
    <row r="445" spans="10:29" ht="11.25">
      <c r="J445" s="515"/>
      <c r="K445" s="515"/>
      <c r="Q445" s="515"/>
      <c r="U445" s="515"/>
      <c r="X445" s="515"/>
      <c r="Y445" s="515"/>
      <c r="Z445" s="515"/>
      <c r="AA445" s="515"/>
      <c r="AB445" s="515"/>
      <c r="AC445" s="515"/>
    </row>
    <row r="446" spans="10:29" ht="11.25">
      <c r="J446" s="515"/>
      <c r="K446" s="515"/>
      <c r="Q446" s="515"/>
      <c r="U446" s="515"/>
      <c r="X446" s="515"/>
      <c r="Y446" s="515"/>
      <c r="Z446" s="515"/>
      <c r="AA446" s="515"/>
      <c r="AB446" s="515"/>
      <c r="AC446" s="515"/>
    </row>
    <row r="447" spans="10:29" ht="11.25">
      <c r="J447" s="515"/>
      <c r="K447" s="515"/>
      <c r="Q447" s="515"/>
      <c r="U447" s="515"/>
      <c r="X447" s="515"/>
      <c r="Y447" s="515"/>
      <c r="Z447" s="515"/>
      <c r="AA447" s="515"/>
      <c r="AB447" s="515"/>
      <c r="AC447" s="515"/>
    </row>
    <row r="448" spans="10:29" ht="11.25">
      <c r="J448" s="515"/>
      <c r="K448" s="515"/>
      <c r="Q448" s="515"/>
      <c r="U448" s="515"/>
      <c r="X448" s="515"/>
      <c r="Y448" s="515"/>
      <c r="Z448" s="515"/>
      <c r="AA448" s="515"/>
      <c r="AB448" s="515"/>
      <c r="AC448" s="515"/>
    </row>
    <row r="449" spans="10:29" ht="11.25">
      <c r="J449" s="515"/>
      <c r="K449" s="515"/>
      <c r="Q449" s="515"/>
      <c r="U449" s="515"/>
      <c r="X449" s="515"/>
      <c r="Y449" s="515"/>
      <c r="Z449" s="515"/>
      <c r="AA449" s="515"/>
      <c r="AB449" s="515"/>
      <c r="AC449" s="515"/>
    </row>
    <row r="450" spans="10:29" ht="11.25">
      <c r="J450" s="515"/>
      <c r="K450" s="515"/>
      <c r="Q450" s="515"/>
      <c r="U450" s="515"/>
      <c r="X450" s="515"/>
      <c r="Y450" s="515"/>
      <c r="Z450" s="515"/>
      <c r="AA450" s="515"/>
      <c r="AB450" s="515"/>
      <c r="AC450" s="515"/>
    </row>
    <row r="451" spans="10:29" ht="11.25">
      <c r="J451" s="515"/>
      <c r="K451" s="515"/>
      <c r="Q451" s="515"/>
      <c r="U451" s="515"/>
      <c r="X451" s="515"/>
      <c r="Y451" s="515"/>
      <c r="Z451" s="515"/>
      <c r="AA451" s="515"/>
      <c r="AB451" s="515"/>
      <c r="AC451" s="515"/>
    </row>
    <row r="452" spans="10:29" ht="11.25">
      <c r="J452" s="515"/>
      <c r="K452" s="515"/>
      <c r="Q452" s="515"/>
      <c r="U452" s="515"/>
      <c r="X452" s="515"/>
      <c r="Y452" s="515"/>
      <c r="Z452" s="515"/>
      <c r="AA452" s="515"/>
      <c r="AB452" s="515"/>
      <c r="AC452" s="515"/>
    </row>
    <row r="453" spans="10:29" ht="11.25">
      <c r="J453" s="515"/>
      <c r="K453" s="515"/>
      <c r="Q453" s="515"/>
      <c r="U453" s="515"/>
      <c r="X453" s="515"/>
      <c r="Y453" s="515"/>
      <c r="Z453" s="515"/>
      <c r="AA453" s="515"/>
      <c r="AB453" s="515"/>
      <c r="AC453" s="515"/>
    </row>
    <row r="454" spans="10:29" ht="11.25">
      <c r="J454" s="515"/>
      <c r="K454" s="515"/>
      <c r="Q454" s="515"/>
      <c r="U454" s="515"/>
      <c r="X454" s="515"/>
      <c r="Y454" s="515"/>
      <c r="Z454" s="515"/>
      <c r="AA454" s="515"/>
      <c r="AB454" s="515"/>
      <c r="AC454" s="515"/>
    </row>
    <row r="455" spans="10:29" ht="11.25">
      <c r="J455" s="515"/>
      <c r="K455" s="515"/>
      <c r="Q455" s="515"/>
      <c r="U455" s="515"/>
      <c r="X455" s="515"/>
      <c r="Y455" s="515"/>
      <c r="Z455" s="515"/>
      <c r="AA455" s="515"/>
      <c r="AB455" s="515"/>
      <c r="AC455" s="515"/>
    </row>
    <row r="456" spans="10:29" ht="11.25">
      <c r="J456" s="515"/>
      <c r="K456" s="515"/>
      <c r="Q456" s="515"/>
      <c r="U456" s="515"/>
      <c r="X456" s="515"/>
      <c r="Y456" s="515"/>
      <c r="Z456" s="515"/>
      <c r="AA456" s="515"/>
      <c r="AB456" s="515"/>
      <c r="AC456" s="515"/>
    </row>
    <row r="457" spans="10:29" ht="11.25">
      <c r="J457" s="515"/>
      <c r="K457" s="515"/>
      <c r="Q457" s="515"/>
      <c r="U457" s="515"/>
      <c r="X457" s="515"/>
      <c r="Y457" s="515"/>
      <c r="Z457" s="515"/>
      <c r="AA457" s="515"/>
      <c r="AB457" s="515"/>
      <c r="AC457" s="515"/>
    </row>
    <row r="458" spans="10:29" ht="11.25">
      <c r="J458" s="515"/>
      <c r="K458" s="515"/>
      <c r="Q458" s="515"/>
      <c r="U458" s="515"/>
      <c r="X458" s="515"/>
      <c r="Y458" s="515"/>
      <c r="Z458" s="515"/>
      <c r="AA458" s="515"/>
      <c r="AB458" s="515"/>
      <c r="AC458" s="515"/>
    </row>
    <row r="459" spans="10:29" ht="11.25">
      <c r="J459" s="515"/>
      <c r="K459" s="515"/>
      <c r="Q459" s="515"/>
      <c r="U459" s="515"/>
      <c r="X459" s="515"/>
      <c r="Y459" s="515"/>
      <c r="Z459" s="515"/>
      <c r="AA459" s="515"/>
      <c r="AB459" s="515"/>
      <c r="AC459" s="515"/>
    </row>
    <row r="460" spans="10:29" ht="11.25">
      <c r="J460" s="515"/>
      <c r="K460" s="515"/>
      <c r="Q460" s="515"/>
      <c r="U460" s="515"/>
      <c r="X460" s="515"/>
      <c r="Y460" s="515"/>
      <c r="Z460" s="515"/>
      <c r="AA460" s="515"/>
      <c r="AB460" s="515"/>
      <c r="AC460" s="515"/>
    </row>
    <row r="461" spans="10:29" ht="11.25">
      <c r="J461" s="515"/>
      <c r="K461" s="515"/>
      <c r="Q461" s="515"/>
      <c r="U461" s="515"/>
      <c r="X461" s="515"/>
      <c r="Y461" s="515"/>
      <c r="Z461" s="515"/>
      <c r="AA461" s="515"/>
      <c r="AB461" s="515"/>
      <c r="AC461" s="515"/>
    </row>
    <row r="462" spans="10:29" ht="11.25">
      <c r="J462" s="515"/>
      <c r="K462" s="515"/>
      <c r="Q462" s="515"/>
      <c r="U462" s="515"/>
      <c r="X462" s="515"/>
      <c r="Y462" s="515"/>
      <c r="Z462" s="515"/>
      <c r="AA462" s="515"/>
      <c r="AB462" s="515"/>
      <c r="AC462" s="515"/>
    </row>
    <row r="463" spans="10:29" ht="11.25">
      <c r="J463" s="515"/>
      <c r="K463" s="515"/>
      <c r="Q463" s="515"/>
      <c r="U463" s="515"/>
      <c r="X463" s="515"/>
      <c r="Y463" s="515"/>
      <c r="Z463" s="515"/>
      <c r="AA463" s="515"/>
      <c r="AB463" s="515"/>
      <c r="AC463" s="515"/>
    </row>
    <row r="464" spans="10:29" ht="11.25">
      <c r="J464" s="515"/>
      <c r="K464" s="515"/>
      <c r="Q464" s="515"/>
      <c r="U464" s="515"/>
      <c r="X464" s="515"/>
      <c r="Y464" s="515"/>
      <c r="Z464" s="515"/>
      <c r="AA464" s="515"/>
      <c r="AB464" s="515"/>
      <c r="AC464" s="515"/>
    </row>
    <row r="465" spans="10:29" ht="11.25">
      <c r="J465" s="515"/>
      <c r="K465" s="515"/>
      <c r="Q465" s="515"/>
      <c r="U465" s="515"/>
      <c r="X465" s="515"/>
      <c r="Y465" s="515"/>
      <c r="Z465" s="515"/>
      <c r="AA465" s="515"/>
      <c r="AB465" s="515"/>
      <c r="AC465" s="515"/>
    </row>
    <row r="466" spans="10:29" ht="11.25">
      <c r="J466" s="515"/>
      <c r="K466" s="515"/>
      <c r="Q466" s="515"/>
      <c r="U466" s="515"/>
      <c r="X466" s="515"/>
      <c r="Y466" s="515"/>
      <c r="Z466" s="515"/>
      <c r="AA466" s="515"/>
      <c r="AB466" s="515"/>
      <c r="AC466" s="515"/>
    </row>
    <row r="467" spans="10:29" ht="11.25">
      <c r="J467" s="515"/>
      <c r="K467" s="515"/>
      <c r="Q467" s="515"/>
      <c r="U467" s="515"/>
      <c r="X467" s="515"/>
      <c r="Y467" s="515"/>
      <c r="Z467" s="515"/>
      <c r="AA467" s="515"/>
      <c r="AB467" s="515"/>
      <c r="AC467" s="515"/>
    </row>
    <row r="468" spans="10:29" ht="11.25">
      <c r="J468" s="515"/>
      <c r="K468" s="515"/>
      <c r="Q468" s="515"/>
      <c r="U468" s="515"/>
      <c r="X468" s="515"/>
      <c r="Y468" s="515"/>
      <c r="Z468" s="515"/>
      <c r="AA468" s="515"/>
      <c r="AB468" s="515"/>
      <c r="AC468" s="515"/>
    </row>
    <row r="469" spans="10:29" ht="11.25">
      <c r="J469" s="515"/>
      <c r="K469" s="515"/>
      <c r="Q469" s="515"/>
      <c r="U469" s="515"/>
      <c r="X469" s="515"/>
      <c r="Y469" s="515"/>
      <c r="Z469" s="515"/>
      <c r="AA469" s="515"/>
      <c r="AB469" s="515"/>
      <c r="AC469" s="515"/>
    </row>
    <row r="470" spans="10:29" ht="11.25">
      <c r="J470" s="515"/>
      <c r="K470" s="515"/>
      <c r="Q470" s="515"/>
      <c r="U470" s="515"/>
      <c r="X470" s="515"/>
      <c r="Y470" s="515"/>
      <c r="Z470" s="515"/>
      <c r="AA470" s="515"/>
      <c r="AB470" s="515"/>
      <c r="AC470" s="515"/>
    </row>
    <row r="471" spans="10:29" ht="11.25">
      <c r="J471" s="515"/>
      <c r="K471" s="515"/>
      <c r="Q471" s="515"/>
      <c r="U471" s="515"/>
      <c r="X471" s="515"/>
      <c r="Y471" s="515"/>
      <c r="Z471" s="515"/>
      <c r="AA471" s="515"/>
      <c r="AB471" s="515"/>
      <c r="AC471" s="515"/>
    </row>
    <row r="472" spans="10:29" ht="11.25">
      <c r="J472" s="515"/>
      <c r="K472" s="515"/>
      <c r="Q472" s="515"/>
      <c r="U472" s="515"/>
      <c r="X472" s="515"/>
      <c r="Y472" s="515"/>
      <c r="Z472" s="515"/>
      <c r="AA472" s="515"/>
      <c r="AB472" s="515"/>
      <c r="AC472" s="515"/>
    </row>
    <row r="473" spans="10:29" ht="11.25">
      <c r="J473" s="515"/>
      <c r="K473" s="515"/>
      <c r="Q473" s="515"/>
      <c r="U473" s="515"/>
      <c r="X473" s="515"/>
      <c r="Y473" s="515"/>
      <c r="Z473" s="515"/>
      <c r="AA473" s="515"/>
      <c r="AB473" s="515"/>
      <c r="AC473" s="515"/>
    </row>
    <row r="474" spans="10:29" ht="11.25">
      <c r="J474" s="515"/>
      <c r="K474" s="515"/>
      <c r="Q474" s="515"/>
      <c r="U474" s="515"/>
      <c r="X474" s="515"/>
      <c r="Y474" s="515"/>
      <c r="Z474" s="515"/>
      <c r="AA474" s="515"/>
      <c r="AB474" s="515"/>
      <c r="AC474" s="515"/>
    </row>
    <row r="475" spans="10:29" ht="11.25">
      <c r="J475" s="515"/>
      <c r="K475" s="515"/>
      <c r="Q475" s="515"/>
      <c r="U475" s="515"/>
      <c r="X475" s="515"/>
      <c r="Y475" s="515"/>
      <c r="Z475" s="515"/>
      <c r="AA475" s="515"/>
      <c r="AB475" s="515"/>
      <c r="AC475" s="515"/>
    </row>
    <row r="476" spans="10:29" ht="11.25">
      <c r="J476" s="515"/>
      <c r="K476" s="515"/>
      <c r="Q476" s="515"/>
      <c r="U476" s="515"/>
      <c r="X476" s="515"/>
      <c r="Y476" s="515"/>
      <c r="Z476" s="515"/>
      <c r="AA476" s="515"/>
      <c r="AB476" s="515"/>
      <c r="AC476" s="515"/>
    </row>
    <row r="477" spans="10:29" ht="11.25">
      <c r="J477" s="515"/>
      <c r="K477" s="515"/>
      <c r="Q477" s="515"/>
      <c r="U477" s="515"/>
      <c r="X477" s="515"/>
      <c r="Y477" s="515"/>
      <c r="Z477" s="515"/>
      <c r="AA477" s="515"/>
      <c r="AB477" s="515"/>
      <c r="AC477" s="515"/>
    </row>
    <row r="478" spans="10:29" ht="11.25">
      <c r="J478" s="515"/>
      <c r="K478" s="515"/>
      <c r="Q478" s="515"/>
      <c r="U478" s="515"/>
      <c r="X478" s="515"/>
      <c r="Y478" s="515"/>
      <c r="Z478" s="515"/>
      <c r="AA478" s="515"/>
      <c r="AB478" s="515"/>
      <c r="AC478" s="515"/>
    </row>
    <row r="479" spans="10:29" ht="11.25">
      <c r="J479" s="515"/>
      <c r="K479" s="515"/>
      <c r="Q479" s="515"/>
      <c r="U479" s="515"/>
      <c r="X479" s="515"/>
      <c r="Y479" s="515"/>
      <c r="Z479" s="515"/>
      <c r="AA479" s="515"/>
      <c r="AB479" s="515"/>
      <c r="AC479" s="515"/>
    </row>
    <row r="480" spans="10:29" ht="11.25">
      <c r="J480" s="515"/>
      <c r="K480" s="515"/>
      <c r="Q480" s="515"/>
      <c r="U480" s="515"/>
      <c r="X480" s="515"/>
      <c r="Y480" s="515"/>
      <c r="Z480" s="515"/>
      <c r="AA480" s="515"/>
      <c r="AB480" s="515"/>
      <c r="AC480" s="515"/>
    </row>
    <row r="481" spans="10:29" ht="11.25">
      <c r="J481" s="515"/>
      <c r="K481" s="515"/>
      <c r="Q481" s="515"/>
      <c r="U481" s="515"/>
      <c r="X481" s="515"/>
      <c r="Y481" s="515"/>
      <c r="Z481" s="515"/>
      <c r="AA481" s="515"/>
      <c r="AB481" s="515"/>
      <c r="AC481" s="515"/>
    </row>
    <row r="482" spans="10:29" ht="11.25">
      <c r="J482" s="515"/>
      <c r="K482" s="515"/>
      <c r="Q482" s="515"/>
      <c r="U482" s="515"/>
      <c r="X482" s="515"/>
      <c r="Y482" s="515"/>
      <c r="Z482" s="515"/>
      <c r="AA482" s="515"/>
      <c r="AB482" s="515"/>
      <c r="AC482" s="515"/>
    </row>
    <row r="483" spans="10:29" ht="11.25">
      <c r="J483" s="515"/>
      <c r="K483" s="515"/>
      <c r="Q483" s="515"/>
      <c r="U483" s="515"/>
      <c r="X483" s="515"/>
      <c r="Y483" s="515"/>
      <c r="Z483" s="515"/>
      <c r="AA483" s="515"/>
      <c r="AB483" s="515"/>
      <c r="AC483" s="515"/>
    </row>
    <row r="484" spans="10:29" ht="11.25">
      <c r="J484" s="515"/>
      <c r="K484" s="515"/>
      <c r="Q484" s="515"/>
      <c r="U484" s="515"/>
      <c r="X484" s="515"/>
      <c r="Y484" s="515"/>
      <c r="Z484" s="515"/>
      <c r="AA484" s="515"/>
      <c r="AB484" s="515"/>
      <c r="AC484" s="515"/>
    </row>
    <row r="485" spans="10:29" ht="11.25">
      <c r="J485" s="515"/>
      <c r="K485" s="515"/>
      <c r="Q485" s="515"/>
      <c r="U485" s="515"/>
      <c r="X485" s="515"/>
      <c r="Y485" s="515"/>
      <c r="Z485" s="515"/>
      <c r="AA485" s="515"/>
      <c r="AB485" s="515"/>
      <c r="AC485" s="515"/>
    </row>
    <row r="486" spans="10:29" ht="11.25">
      <c r="J486" s="515"/>
      <c r="K486" s="515"/>
      <c r="Q486" s="515"/>
      <c r="U486" s="515"/>
      <c r="X486" s="515"/>
      <c r="Y486" s="515"/>
      <c r="Z486" s="515"/>
      <c r="AA486" s="515"/>
      <c r="AB486" s="515"/>
      <c r="AC486" s="515"/>
    </row>
    <row r="487" spans="10:29" ht="11.25">
      <c r="J487" s="515"/>
      <c r="K487" s="515"/>
      <c r="Q487" s="515"/>
      <c r="U487" s="515"/>
      <c r="X487" s="515"/>
      <c r="Y487" s="515"/>
      <c r="Z487" s="515"/>
      <c r="AA487" s="515"/>
      <c r="AB487" s="515"/>
      <c r="AC487" s="515"/>
    </row>
    <row r="488" spans="10:29" ht="11.25">
      <c r="J488" s="515"/>
      <c r="K488" s="515"/>
      <c r="Q488" s="515"/>
      <c r="U488" s="515"/>
      <c r="X488" s="515"/>
      <c r="Y488" s="515"/>
      <c r="Z488" s="515"/>
      <c r="AA488" s="515"/>
      <c r="AB488" s="515"/>
      <c r="AC488" s="515"/>
    </row>
    <row r="489" spans="10:29" ht="11.25">
      <c r="J489" s="515"/>
      <c r="K489" s="515"/>
      <c r="Q489" s="515"/>
      <c r="U489" s="515"/>
      <c r="X489" s="515"/>
      <c r="Y489" s="515"/>
      <c r="Z489" s="515"/>
      <c r="AA489" s="515"/>
      <c r="AB489" s="515"/>
      <c r="AC489" s="515"/>
    </row>
    <row r="490" spans="10:29" ht="11.25">
      <c r="J490" s="515"/>
      <c r="K490" s="515"/>
      <c r="Q490" s="515"/>
      <c r="U490" s="515"/>
      <c r="X490" s="515"/>
      <c r="Y490" s="515"/>
      <c r="Z490" s="515"/>
      <c r="AA490" s="515"/>
      <c r="AB490" s="515"/>
      <c r="AC490" s="515"/>
    </row>
    <row r="491" spans="10:29" ht="11.25">
      <c r="J491" s="515"/>
      <c r="K491" s="515"/>
      <c r="Q491" s="515"/>
      <c r="U491" s="515"/>
      <c r="X491" s="515"/>
      <c r="Y491" s="515"/>
      <c r="Z491" s="515"/>
      <c r="AA491" s="515"/>
      <c r="AB491" s="515"/>
      <c r="AC491" s="515"/>
    </row>
    <row r="492" spans="10:29" ht="11.25">
      <c r="J492" s="515"/>
      <c r="K492" s="515"/>
      <c r="Q492" s="515"/>
      <c r="U492" s="515"/>
      <c r="X492" s="515"/>
      <c r="Y492" s="515"/>
      <c r="Z492" s="515"/>
      <c r="AA492" s="515"/>
      <c r="AB492" s="515"/>
      <c r="AC492" s="515"/>
    </row>
    <row r="493" spans="10:29" ht="11.25">
      <c r="J493" s="515"/>
      <c r="K493" s="515"/>
      <c r="Q493" s="515"/>
      <c r="U493" s="515"/>
      <c r="X493" s="515"/>
      <c r="Y493" s="515"/>
      <c r="Z493" s="515"/>
      <c r="AA493" s="515"/>
      <c r="AB493" s="515"/>
      <c r="AC493" s="515"/>
    </row>
    <row r="494" spans="10:29" ht="11.25">
      <c r="J494" s="515"/>
      <c r="K494" s="515"/>
      <c r="Q494" s="515"/>
      <c r="U494" s="515"/>
      <c r="X494" s="515"/>
      <c r="Y494" s="515"/>
      <c r="Z494" s="515"/>
      <c r="AA494" s="515"/>
      <c r="AB494" s="515"/>
      <c r="AC494" s="515"/>
    </row>
    <row r="495" spans="10:29" ht="11.25">
      <c r="J495" s="515"/>
      <c r="K495" s="515"/>
      <c r="Q495" s="515"/>
      <c r="U495" s="515"/>
      <c r="X495" s="515"/>
      <c r="Y495" s="515"/>
      <c r="Z495" s="515"/>
      <c r="AA495" s="515"/>
      <c r="AB495" s="515"/>
      <c r="AC495" s="515"/>
    </row>
    <row r="496" spans="10:29" ht="11.25">
      <c r="J496" s="515"/>
      <c r="K496" s="515"/>
      <c r="Q496" s="515"/>
      <c r="U496" s="515"/>
      <c r="X496" s="515"/>
      <c r="Y496" s="515"/>
      <c r="Z496" s="515"/>
      <c r="AA496" s="515"/>
      <c r="AB496" s="515"/>
      <c r="AC496" s="515"/>
    </row>
    <row r="497" spans="10:29" ht="11.25">
      <c r="J497" s="515"/>
      <c r="K497" s="515"/>
      <c r="Q497" s="515"/>
      <c r="U497" s="515"/>
      <c r="X497" s="515"/>
      <c r="Y497" s="515"/>
      <c r="Z497" s="515"/>
      <c r="AA497" s="515"/>
      <c r="AB497" s="515"/>
      <c r="AC497" s="515"/>
    </row>
    <row r="498" spans="10:29" ht="11.25">
      <c r="J498" s="515"/>
      <c r="K498" s="515"/>
      <c r="Q498" s="515"/>
      <c r="U498" s="515"/>
      <c r="X498" s="515"/>
      <c r="Y498" s="515"/>
      <c r="Z498" s="515"/>
      <c r="AA498" s="515"/>
      <c r="AB498" s="515"/>
      <c r="AC498" s="515"/>
    </row>
    <row r="499" spans="10:29" ht="11.25">
      <c r="J499" s="515"/>
      <c r="K499" s="515"/>
      <c r="Q499" s="515"/>
      <c r="U499" s="515"/>
      <c r="X499" s="515"/>
      <c r="Y499" s="515"/>
      <c r="Z499" s="515"/>
      <c r="AA499" s="515"/>
      <c r="AB499" s="515"/>
      <c r="AC499" s="515"/>
    </row>
    <row r="500" spans="10:29" ht="11.25">
      <c r="J500" s="515"/>
      <c r="K500" s="515"/>
      <c r="Q500" s="515"/>
      <c r="U500" s="515"/>
      <c r="X500" s="515"/>
      <c r="Y500" s="515"/>
      <c r="Z500" s="515"/>
      <c r="AA500" s="515"/>
      <c r="AB500" s="515"/>
      <c r="AC500" s="515"/>
    </row>
    <row r="501" spans="10:29" ht="11.25">
      <c r="J501" s="515"/>
      <c r="K501" s="515"/>
      <c r="Q501" s="515"/>
      <c r="U501" s="515"/>
      <c r="X501" s="515"/>
      <c r="Y501" s="515"/>
      <c r="Z501" s="515"/>
      <c r="AA501" s="515"/>
      <c r="AB501" s="515"/>
      <c r="AC501" s="515"/>
    </row>
    <row r="502" spans="10:29" ht="11.25">
      <c r="J502" s="515"/>
      <c r="K502" s="515"/>
      <c r="Q502" s="515"/>
      <c r="U502" s="515"/>
      <c r="X502" s="515"/>
      <c r="Y502" s="515"/>
      <c r="Z502" s="515"/>
      <c r="AA502" s="515"/>
      <c r="AB502" s="515"/>
      <c r="AC502" s="515"/>
    </row>
    <row r="503" spans="10:29" ht="11.25">
      <c r="J503" s="515"/>
      <c r="K503" s="515"/>
      <c r="Q503" s="515"/>
      <c r="U503" s="515"/>
      <c r="X503" s="515"/>
      <c r="Y503" s="515"/>
      <c r="Z503" s="515"/>
      <c r="AA503" s="515"/>
      <c r="AB503" s="515"/>
      <c r="AC503" s="515"/>
    </row>
    <row r="504" spans="10:29" ht="11.25">
      <c r="J504" s="515"/>
      <c r="K504" s="515"/>
      <c r="Q504" s="515"/>
      <c r="U504" s="515"/>
      <c r="X504" s="515"/>
      <c r="Y504" s="515"/>
      <c r="Z504" s="515"/>
      <c r="AA504" s="515"/>
      <c r="AB504" s="515"/>
      <c r="AC504" s="515"/>
    </row>
    <row r="505" spans="10:29" ht="11.25">
      <c r="J505" s="515"/>
      <c r="K505" s="515"/>
      <c r="Q505" s="515"/>
      <c r="U505" s="515"/>
      <c r="X505" s="515"/>
      <c r="Y505" s="515"/>
      <c r="Z505" s="515"/>
      <c r="AA505" s="515"/>
      <c r="AB505" s="515"/>
      <c r="AC505" s="515"/>
    </row>
    <row r="506" spans="10:29" ht="11.25">
      <c r="J506" s="515"/>
      <c r="K506" s="515"/>
      <c r="Q506" s="515"/>
      <c r="U506" s="515"/>
      <c r="X506" s="515"/>
      <c r="Y506" s="515"/>
      <c r="Z506" s="515"/>
      <c r="AA506" s="515"/>
      <c r="AB506" s="515"/>
      <c r="AC506" s="515"/>
    </row>
    <row r="507" spans="10:29" ht="11.25">
      <c r="J507" s="515"/>
      <c r="K507" s="515"/>
      <c r="Q507" s="515"/>
      <c r="U507" s="515"/>
      <c r="X507" s="515"/>
      <c r="Y507" s="515"/>
      <c r="Z507" s="515"/>
      <c r="AA507" s="515"/>
      <c r="AB507" s="515"/>
      <c r="AC507" s="515"/>
    </row>
    <row r="508" spans="10:29" ht="11.25">
      <c r="J508" s="515"/>
      <c r="K508" s="515"/>
      <c r="Q508" s="515"/>
      <c r="U508" s="515"/>
      <c r="X508" s="515"/>
      <c r="Y508" s="515"/>
      <c r="Z508" s="515"/>
      <c r="AA508" s="515"/>
      <c r="AB508" s="515"/>
      <c r="AC508" s="515"/>
    </row>
    <row r="509" spans="10:29" ht="11.25">
      <c r="J509" s="515"/>
      <c r="K509" s="515"/>
      <c r="Q509" s="515"/>
      <c r="U509" s="515"/>
      <c r="X509" s="515"/>
      <c r="Y509" s="515"/>
      <c r="Z509" s="515"/>
      <c r="AA509" s="515"/>
      <c r="AB509" s="515"/>
      <c r="AC509" s="515"/>
    </row>
    <row r="510" spans="10:29" ht="11.25">
      <c r="J510" s="515"/>
      <c r="K510" s="515"/>
      <c r="Q510" s="515"/>
      <c r="U510" s="515"/>
      <c r="X510" s="515"/>
      <c r="Y510" s="515"/>
      <c r="Z510" s="515"/>
      <c r="AA510" s="515"/>
      <c r="AB510" s="515"/>
      <c r="AC510" s="515"/>
    </row>
    <row r="511" spans="10:29" ht="11.25">
      <c r="J511" s="515"/>
      <c r="K511" s="515"/>
      <c r="Q511" s="515"/>
      <c r="U511" s="515"/>
      <c r="X511" s="515"/>
      <c r="Y511" s="515"/>
      <c r="Z511" s="515"/>
      <c r="AA511" s="515"/>
      <c r="AB511" s="515"/>
      <c r="AC511" s="515"/>
    </row>
    <row r="512" spans="10:29" ht="11.25">
      <c r="J512" s="515"/>
      <c r="K512" s="515"/>
      <c r="Q512" s="515"/>
      <c r="U512" s="515"/>
      <c r="X512" s="515"/>
      <c r="Y512" s="515"/>
      <c r="Z512" s="515"/>
      <c r="AA512" s="515"/>
      <c r="AB512" s="515"/>
      <c r="AC512" s="515"/>
    </row>
    <row r="513" spans="10:29" ht="11.25">
      <c r="J513" s="515"/>
      <c r="K513" s="515"/>
      <c r="Q513" s="515"/>
      <c r="U513" s="515"/>
      <c r="X513" s="515"/>
      <c r="Y513" s="515"/>
      <c r="Z513" s="515"/>
      <c r="AA513" s="515"/>
      <c r="AB513" s="515"/>
      <c r="AC513" s="515"/>
    </row>
    <row r="514" spans="10:29" ht="11.25">
      <c r="J514" s="515"/>
      <c r="K514" s="515"/>
      <c r="Q514" s="515"/>
      <c r="U514" s="515"/>
      <c r="X514" s="515"/>
      <c r="Y514" s="515"/>
      <c r="Z514" s="515"/>
      <c r="AA514" s="515"/>
      <c r="AB514" s="515"/>
      <c r="AC514" s="515"/>
    </row>
    <row r="515" spans="10:29" ht="11.25">
      <c r="J515" s="515"/>
      <c r="K515" s="515"/>
      <c r="Q515" s="515"/>
      <c r="U515" s="515"/>
      <c r="X515" s="515"/>
      <c r="Y515" s="515"/>
      <c r="Z515" s="515"/>
      <c r="AA515" s="515"/>
      <c r="AB515" s="515"/>
      <c r="AC515" s="515"/>
    </row>
    <row r="516" spans="10:29" ht="11.25">
      <c r="J516" s="515"/>
      <c r="K516" s="515"/>
      <c r="Q516" s="515"/>
      <c r="U516" s="515"/>
      <c r="X516" s="515"/>
      <c r="Y516" s="515"/>
      <c r="Z516" s="515"/>
      <c r="AA516" s="515"/>
      <c r="AB516" s="515"/>
      <c r="AC516" s="515"/>
    </row>
    <row r="517" spans="10:29" ht="11.25">
      <c r="J517" s="515"/>
      <c r="K517" s="515"/>
      <c r="Q517" s="515"/>
      <c r="U517" s="515"/>
      <c r="X517" s="515"/>
      <c r="Y517" s="515"/>
      <c r="Z517" s="515"/>
      <c r="AA517" s="515"/>
      <c r="AB517" s="515"/>
      <c r="AC517" s="515"/>
    </row>
    <row r="518" spans="10:29" ht="11.25">
      <c r="J518" s="515"/>
      <c r="K518" s="515"/>
      <c r="Q518" s="515"/>
      <c r="U518" s="515"/>
      <c r="X518" s="515"/>
      <c r="Y518" s="515"/>
      <c r="Z518" s="515"/>
      <c r="AA518" s="515"/>
      <c r="AB518" s="515"/>
      <c r="AC518" s="515"/>
    </row>
    <row r="519" spans="10:29" ht="11.25">
      <c r="J519" s="515"/>
      <c r="K519" s="515"/>
      <c r="Q519" s="515"/>
      <c r="U519" s="515"/>
      <c r="X519" s="515"/>
      <c r="Y519" s="515"/>
      <c r="Z519" s="515"/>
      <c r="AA519" s="515"/>
      <c r="AB519" s="515"/>
      <c r="AC519" s="515"/>
    </row>
    <row r="520" spans="10:29" ht="11.25">
      <c r="J520" s="515"/>
      <c r="K520" s="515"/>
      <c r="Q520" s="515"/>
      <c r="U520" s="515"/>
      <c r="X520" s="515"/>
      <c r="Y520" s="515"/>
      <c r="Z520" s="515"/>
      <c r="AA520" s="515"/>
      <c r="AB520" s="515"/>
      <c r="AC520" s="515"/>
    </row>
    <row r="521" spans="10:29" ht="11.25">
      <c r="J521" s="515"/>
      <c r="K521" s="515"/>
      <c r="Q521" s="515"/>
      <c r="U521" s="515"/>
      <c r="X521" s="515"/>
      <c r="Y521" s="515"/>
      <c r="Z521" s="515"/>
      <c r="AA521" s="515"/>
      <c r="AB521" s="515"/>
      <c r="AC521" s="515"/>
    </row>
    <row r="522" spans="10:29" ht="11.25">
      <c r="J522" s="515"/>
      <c r="K522" s="515"/>
      <c r="Q522" s="515"/>
      <c r="U522" s="515"/>
      <c r="X522" s="515"/>
      <c r="Y522" s="515"/>
      <c r="Z522" s="515"/>
      <c r="AA522" s="515"/>
      <c r="AB522" s="515"/>
      <c r="AC522" s="515"/>
    </row>
    <row r="523" spans="10:29" ht="11.25">
      <c r="J523" s="515"/>
      <c r="K523" s="515"/>
      <c r="Q523" s="515"/>
      <c r="U523" s="515"/>
      <c r="X523" s="515"/>
      <c r="Y523" s="515"/>
      <c r="Z523" s="515"/>
      <c r="AA523" s="515"/>
      <c r="AB523" s="515"/>
      <c r="AC523" s="515"/>
    </row>
    <row r="524" spans="10:29" ht="11.25">
      <c r="J524" s="515"/>
      <c r="K524" s="515"/>
      <c r="Q524" s="515"/>
      <c r="U524" s="515"/>
      <c r="X524" s="515"/>
      <c r="Y524" s="515"/>
      <c r="Z524" s="515"/>
      <c r="AA524" s="515"/>
      <c r="AB524" s="515"/>
      <c r="AC524" s="515"/>
    </row>
    <row r="525" spans="10:29" ht="11.25">
      <c r="J525" s="515"/>
      <c r="K525" s="515"/>
      <c r="Q525" s="515"/>
      <c r="U525" s="515"/>
      <c r="X525" s="515"/>
      <c r="Y525" s="515"/>
      <c r="Z525" s="515"/>
      <c r="AA525" s="515"/>
      <c r="AB525" s="515"/>
      <c r="AC525" s="515"/>
    </row>
    <row r="526" spans="10:29" ht="11.25">
      <c r="J526" s="515"/>
      <c r="K526" s="515"/>
      <c r="Q526" s="515"/>
      <c r="U526" s="515"/>
      <c r="X526" s="515"/>
      <c r="Y526" s="515"/>
      <c r="Z526" s="515"/>
      <c r="AA526" s="515"/>
      <c r="AB526" s="515"/>
      <c r="AC526" s="515"/>
    </row>
    <row r="527" spans="10:29" ht="11.25">
      <c r="J527" s="515"/>
      <c r="K527" s="515"/>
      <c r="Q527" s="515"/>
      <c r="U527" s="515"/>
      <c r="X527" s="515"/>
      <c r="Y527" s="515"/>
      <c r="Z527" s="515"/>
      <c r="AA527" s="515"/>
      <c r="AB527" s="515"/>
      <c r="AC527" s="515"/>
    </row>
    <row r="528" spans="10:29" ht="11.25">
      <c r="J528" s="515"/>
      <c r="K528" s="515"/>
      <c r="Q528" s="515"/>
      <c r="U528" s="515"/>
      <c r="X528" s="515"/>
      <c r="Y528" s="515"/>
      <c r="Z528" s="515"/>
      <c r="AA528" s="515"/>
      <c r="AB528" s="515"/>
      <c r="AC528" s="515"/>
    </row>
    <row r="529" spans="10:29" ht="11.25">
      <c r="J529" s="515"/>
      <c r="K529" s="515"/>
      <c r="Q529" s="515"/>
      <c r="U529" s="515"/>
      <c r="X529" s="515"/>
      <c r="Y529" s="515"/>
      <c r="Z529" s="515"/>
      <c r="AA529" s="515"/>
      <c r="AB529" s="515"/>
      <c r="AC529" s="515"/>
    </row>
    <row r="530" spans="10:29" ht="11.25">
      <c r="J530" s="515"/>
      <c r="K530" s="515"/>
      <c r="Q530" s="515"/>
      <c r="U530" s="515"/>
      <c r="X530" s="515"/>
      <c r="Y530" s="515"/>
      <c r="Z530" s="515"/>
      <c r="AA530" s="515"/>
      <c r="AB530" s="515"/>
      <c r="AC530" s="515"/>
    </row>
    <row r="531" spans="10:29" ht="11.25">
      <c r="J531" s="515"/>
      <c r="K531" s="515"/>
      <c r="Q531" s="515"/>
      <c r="U531" s="515"/>
      <c r="X531" s="515"/>
      <c r="Y531" s="515"/>
      <c r="Z531" s="515"/>
      <c r="AA531" s="515"/>
      <c r="AB531" s="515"/>
      <c r="AC531" s="515"/>
    </row>
    <row r="532" spans="10:29" ht="11.25">
      <c r="J532" s="515"/>
      <c r="K532" s="515"/>
      <c r="Q532" s="515"/>
      <c r="U532" s="515"/>
      <c r="X532" s="515"/>
      <c r="Y532" s="515"/>
      <c r="Z532" s="515"/>
      <c r="AA532" s="515"/>
      <c r="AB532" s="515"/>
      <c r="AC532" s="515"/>
    </row>
    <row r="533" spans="10:29" ht="11.25">
      <c r="J533" s="515"/>
      <c r="K533" s="515"/>
      <c r="Q533" s="515"/>
      <c r="U533" s="515"/>
      <c r="X533" s="515"/>
      <c r="Y533" s="515"/>
      <c r="Z533" s="515"/>
      <c r="AA533" s="515"/>
      <c r="AB533" s="515"/>
      <c r="AC533" s="515"/>
    </row>
    <row r="534" spans="10:29" ht="11.25">
      <c r="J534" s="515"/>
      <c r="K534" s="515"/>
      <c r="Q534" s="515"/>
      <c r="U534" s="515"/>
      <c r="X534" s="515"/>
      <c r="Y534" s="515"/>
      <c r="Z534" s="515"/>
      <c r="AA534" s="515"/>
      <c r="AB534" s="515"/>
      <c r="AC534" s="515"/>
    </row>
    <row r="535" spans="10:29" ht="11.25">
      <c r="J535" s="515"/>
      <c r="K535" s="515"/>
      <c r="Q535" s="515"/>
      <c r="U535" s="515"/>
      <c r="X535" s="515"/>
      <c r="Y535" s="515"/>
      <c r="Z535" s="515"/>
      <c r="AA535" s="515"/>
      <c r="AB535" s="515"/>
      <c r="AC535" s="515"/>
    </row>
    <row r="536" spans="10:29" ht="11.25">
      <c r="J536" s="515"/>
      <c r="K536" s="515"/>
      <c r="Q536" s="515"/>
      <c r="U536" s="515"/>
      <c r="X536" s="515"/>
      <c r="Y536" s="515"/>
      <c r="Z536" s="515"/>
      <c r="AA536" s="515"/>
      <c r="AB536" s="515"/>
      <c r="AC536" s="515"/>
    </row>
    <row r="537" spans="10:29" ht="11.25">
      <c r="J537" s="515"/>
      <c r="K537" s="515"/>
      <c r="Q537" s="515"/>
      <c r="U537" s="515"/>
      <c r="X537" s="515"/>
      <c r="Y537" s="515"/>
      <c r="Z537" s="515"/>
      <c r="AA537" s="515"/>
      <c r="AB537" s="515"/>
      <c r="AC537" s="515"/>
    </row>
    <row r="538" spans="10:29" ht="11.25">
      <c r="J538" s="515"/>
      <c r="K538" s="515"/>
      <c r="Q538" s="515"/>
      <c r="U538" s="515"/>
      <c r="X538" s="515"/>
      <c r="Y538" s="515"/>
      <c r="Z538" s="515"/>
      <c r="AA538" s="515"/>
      <c r="AB538" s="515"/>
      <c r="AC538" s="515"/>
    </row>
    <row r="539" spans="10:29" ht="11.25">
      <c r="J539" s="515"/>
      <c r="K539" s="515"/>
      <c r="Q539" s="515"/>
      <c r="U539" s="515"/>
      <c r="X539" s="515"/>
      <c r="Y539" s="515"/>
      <c r="Z539" s="515"/>
      <c r="AA539" s="515"/>
      <c r="AB539" s="515"/>
      <c r="AC539" s="515"/>
    </row>
    <row r="540" spans="10:29" ht="11.25">
      <c r="J540" s="515"/>
      <c r="K540" s="515"/>
      <c r="Q540" s="515"/>
      <c r="U540" s="515"/>
      <c r="X540" s="515"/>
      <c r="Y540" s="515"/>
      <c r="Z540" s="515"/>
      <c r="AA540" s="515"/>
      <c r="AB540" s="515"/>
      <c r="AC540" s="515"/>
    </row>
    <row r="541" spans="10:29" ht="11.25">
      <c r="J541" s="515"/>
      <c r="K541" s="515"/>
      <c r="Q541" s="515"/>
      <c r="U541" s="515"/>
      <c r="X541" s="515"/>
      <c r="Y541" s="515"/>
      <c r="Z541" s="515"/>
      <c r="AA541" s="515"/>
      <c r="AB541" s="515"/>
      <c r="AC541" s="515"/>
    </row>
    <row r="542" spans="10:29" ht="11.25">
      <c r="J542" s="515"/>
      <c r="K542" s="515"/>
      <c r="Q542" s="515"/>
      <c r="U542" s="515"/>
      <c r="X542" s="515"/>
      <c r="Y542" s="515"/>
      <c r="Z542" s="515"/>
      <c r="AA542" s="515"/>
      <c r="AB542" s="515"/>
      <c r="AC542" s="515"/>
    </row>
    <row r="543" spans="10:29" ht="11.25">
      <c r="J543" s="515"/>
      <c r="K543" s="515"/>
      <c r="Q543" s="515"/>
      <c r="U543" s="515"/>
      <c r="X543" s="515"/>
      <c r="Y543" s="515"/>
      <c r="Z543" s="515"/>
      <c r="AA543" s="515"/>
      <c r="AB543" s="515"/>
      <c r="AC543" s="515"/>
    </row>
    <row r="544" spans="10:29" ht="11.25">
      <c r="J544" s="515"/>
      <c r="K544" s="515"/>
      <c r="Q544" s="515"/>
      <c r="U544" s="515"/>
      <c r="X544" s="515"/>
      <c r="Y544" s="515"/>
      <c r="Z544" s="515"/>
      <c r="AA544" s="515"/>
      <c r="AB544" s="515"/>
      <c r="AC544" s="515"/>
    </row>
    <row r="545" spans="10:29" ht="11.25">
      <c r="J545" s="515"/>
      <c r="K545" s="515"/>
      <c r="Q545" s="515"/>
      <c r="U545" s="515"/>
      <c r="X545" s="515"/>
      <c r="Y545" s="515"/>
      <c r="Z545" s="515"/>
      <c r="AA545" s="515"/>
      <c r="AB545" s="515"/>
      <c r="AC545" s="515"/>
    </row>
    <row r="546" spans="10:29" ht="11.25">
      <c r="J546" s="515"/>
      <c r="K546" s="515"/>
      <c r="Q546" s="515"/>
      <c r="U546" s="515"/>
      <c r="X546" s="515"/>
      <c r="Y546" s="515"/>
      <c r="Z546" s="515"/>
      <c r="AA546" s="515"/>
      <c r="AB546" s="515"/>
      <c r="AC546" s="515"/>
    </row>
    <row r="547" spans="10:29" ht="11.25">
      <c r="J547" s="515"/>
      <c r="K547" s="515"/>
      <c r="Q547" s="515"/>
      <c r="U547" s="515"/>
      <c r="X547" s="515"/>
      <c r="Y547" s="515"/>
      <c r="Z547" s="515"/>
      <c r="AA547" s="515"/>
      <c r="AB547" s="515"/>
      <c r="AC547" s="515"/>
    </row>
    <row r="548" spans="10:29" ht="11.25">
      <c r="J548" s="515"/>
      <c r="K548" s="515"/>
      <c r="Q548" s="515"/>
      <c r="U548" s="515"/>
      <c r="X548" s="515"/>
      <c r="Y548" s="515"/>
      <c r="Z548" s="515"/>
      <c r="AA548" s="515"/>
      <c r="AB548" s="515"/>
      <c r="AC548" s="515"/>
    </row>
    <row r="549" spans="10:29" ht="11.25">
      <c r="J549" s="515"/>
      <c r="K549" s="515"/>
      <c r="Q549" s="515"/>
      <c r="U549" s="515"/>
      <c r="X549" s="515"/>
      <c r="Y549" s="515"/>
      <c r="Z549" s="515"/>
      <c r="AA549" s="515"/>
      <c r="AB549" s="515"/>
      <c r="AC549" s="515"/>
    </row>
    <row r="550" spans="10:29" ht="11.25">
      <c r="J550" s="515"/>
      <c r="K550" s="515"/>
      <c r="Q550" s="515"/>
      <c r="U550" s="515"/>
      <c r="X550" s="515"/>
      <c r="Y550" s="515"/>
      <c r="Z550" s="515"/>
      <c r="AA550" s="515"/>
      <c r="AB550" s="515"/>
      <c r="AC550" s="515"/>
    </row>
    <row r="551" spans="10:29" ht="11.25">
      <c r="J551" s="515"/>
      <c r="K551" s="515"/>
      <c r="Q551" s="515"/>
      <c r="U551" s="515"/>
      <c r="X551" s="515"/>
      <c r="Y551" s="515"/>
      <c r="Z551" s="515"/>
      <c r="AA551" s="515"/>
      <c r="AB551" s="515"/>
      <c r="AC551" s="515"/>
    </row>
    <row r="552" spans="10:29" ht="11.25">
      <c r="J552" s="515"/>
      <c r="K552" s="515"/>
      <c r="Q552" s="515"/>
      <c r="U552" s="515"/>
      <c r="X552" s="515"/>
      <c r="Y552" s="515"/>
      <c r="Z552" s="515"/>
      <c r="AA552" s="515"/>
      <c r="AB552" s="515"/>
      <c r="AC552" s="515"/>
    </row>
    <row r="553" spans="10:29" ht="11.25">
      <c r="J553" s="515"/>
      <c r="K553" s="515"/>
      <c r="Q553" s="515"/>
      <c r="U553" s="515"/>
      <c r="X553" s="515"/>
      <c r="Y553" s="515"/>
      <c r="Z553" s="515"/>
      <c r="AA553" s="515"/>
      <c r="AB553" s="515"/>
      <c r="AC553" s="515"/>
    </row>
    <row r="554" spans="10:29" ht="11.25">
      <c r="J554" s="515"/>
      <c r="K554" s="515"/>
      <c r="Q554" s="515"/>
      <c r="U554" s="515"/>
      <c r="X554" s="515"/>
      <c r="Y554" s="515"/>
      <c r="Z554" s="515"/>
      <c r="AA554" s="515"/>
      <c r="AB554" s="515"/>
      <c r="AC554" s="515"/>
    </row>
    <row r="555" spans="10:29" ht="11.25">
      <c r="J555" s="515"/>
      <c r="K555" s="515"/>
      <c r="Q555" s="515"/>
      <c r="U555" s="515"/>
      <c r="X555" s="515"/>
      <c r="Y555" s="515"/>
      <c r="Z555" s="515"/>
      <c r="AA555" s="515"/>
      <c r="AB555" s="515"/>
      <c r="AC555" s="515"/>
    </row>
    <row r="556" spans="10:29" ht="11.25">
      <c r="J556" s="515"/>
      <c r="K556" s="515"/>
      <c r="Q556" s="515"/>
      <c r="U556" s="515"/>
      <c r="X556" s="515"/>
      <c r="Y556" s="515"/>
      <c r="Z556" s="515"/>
      <c r="AA556" s="515"/>
      <c r="AB556" s="515"/>
      <c r="AC556" s="515"/>
    </row>
    <row r="557" spans="10:29" ht="11.25">
      <c r="J557" s="515"/>
      <c r="K557" s="515"/>
      <c r="Q557" s="515"/>
      <c r="U557" s="515"/>
      <c r="X557" s="515"/>
      <c r="Y557" s="515"/>
      <c r="Z557" s="515"/>
      <c r="AA557" s="515"/>
      <c r="AB557" s="515"/>
      <c r="AC557" s="515"/>
    </row>
    <row r="558" spans="10:29" ht="11.25">
      <c r="J558" s="515"/>
      <c r="K558" s="515"/>
      <c r="Q558" s="515"/>
      <c r="U558" s="515"/>
      <c r="X558" s="515"/>
      <c r="Y558" s="515"/>
      <c r="Z558" s="515"/>
      <c r="AA558" s="515"/>
      <c r="AB558" s="515"/>
      <c r="AC558" s="515"/>
    </row>
    <row r="559" spans="10:29" ht="11.25">
      <c r="J559" s="515"/>
      <c r="K559" s="515"/>
      <c r="Q559" s="515"/>
      <c r="U559" s="515"/>
      <c r="X559" s="515"/>
      <c r="Y559" s="515"/>
      <c r="Z559" s="515"/>
      <c r="AA559" s="515"/>
      <c r="AB559" s="515"/>
      <c r="AC559" s="515"/>
    </row>
    <row r="560" spans="10:29" ht="11.25">
      <c r="J560" s="515"/>
      <c r="K560" s="515"/>
      <c r="Q560" s="515"/>
      <c r="U560" s="515"/>
      <c r="X560" s="515"/>
      <c r="Y560" s="515"/>
      <c r="Z560" s="515"/>
      <c r="AA560" s="515"/>
      <c r="AB560" s="515"/>
      <c r="AC560" s="515"/>
    </row>
    <row r="561" spans="10:29" ht="11.25">
      <c r="J561" s="515"/>
      <c r="K561" s="515"/>
      <c r="Q561" s="515"/>
      <c r="U561" s="515"/>
      <c r="X561" s="515"/>
      <c r="Y561" s="515"/>
      <c r="Z561" s="515"/>
      <c r="AA561" s="515"/>
      <c r="AB561" s="515"/>
      <c r="AC561" s="515"/>
    </row>
    <row r="562" spans="10:29" ht="11.25">
      <c r="J562" s="515"/>
      <c r="K562" s="515"/>
      <c r="Q562" s="515"/>
      <c r="U562" s="515"/>
      <c r="X562" s="515"/>
      <c r="Y562" s="515"/>
      <c r="Z562" s="515"/>
      <c r="AA562" s="515"/>
      <c r="AB562" s="515"/>
      <c r="AC562" s="515"/>
    </row>
    <row r="563" spans="10:29" ht="11.25">
      <c r="J563" s="515"/>
      <c r="K563" s="515"/>
      <c r="Q563" s="515"/>
      <c r="U563" s="515"/>
      <c r="X563" s="515"/>
      <c r="Y563" s="515"/>
      <c r="Z563" s="515"/>
      <c r="AA563" s="515"/>
      <c r="AB563" s="515"/>
      <c r="AC563" s="515"/>
    </row>
    <row r="564" spans="10:29" ht="11.25">
      <c r="J564" s="515"/>
      <c r="K564" s="515"/>
      <c r="Q564" s="515"/>
      <c r="U564" s="515"/>
      <c r="X564" s="515"/>
      <c r="Y564" s="515"/>
      <c r="Z564" s="515"/>
      <c r="AA564" s="515"/>
      <c r="AB564" s="515"/>
      <c r="AC564" s="515"/>
    </row>
    <row r="565" spans="10:29" ht="11.25">
      <c r="J565" s="515"/>
      <c r="K565" s="515"/>
      <c r="Q565" s="515"/>
      <c r="U565" s="515"/>
      <c r="X565" s="515"/>
      <c r="Y565" s="515"/>
      <c r="Z565" s="515"/>
      <c r="AA565" s="515"/>
      <c r="AB565" s="515"/>
      <c r="AC565" s="515"/>
    </row>
    <row r="566" spans="10:29" ht="11.25">
      <c r="J566" s="515"/>
      <c r="K566" s="515"/>
      <c r="Q566" s="515"/>
      <c r="U566" s="515"/>
      <c r="X566" s="515"/>
      <c r="Y566" s="515"/>
      <c r="Z566" s="515"/>
      <c r="AA566" s="515"/>
      <c r="AB566" s="515"/>
      <c r="AC566" s="515"/>
    </row>
    <row r="567" spans="10:29" ht="11.25">
      <c r="J567" s="515"/>
      <c r="K567" s="515"/>
      <c r="Q567" s="515"/>
      <c r="U567" s="515"/>
      <c r="X567" s="515"/>
      <c r="Y567" s="515"/>
      <c r="Z567" s="515"/>
      <c r="AA567" s="515"/>
      <c r="AB567" s="515"/>
      <c r="AC567" s="515"/>
    </row>
    <row r="568" spans="10:29" ht="11.25">
      <c r="J568" s="515"/>
      <c r="K568" s="515"/>
      <c r="Q568" s="515"/>
      <c r="U568" s="515"/>
      <c r="X568" s="515"/>
      <c r="Y568" s="515"/>
      <c r="Z568" s="515"/>
      <c r="AA568" s="515"/>
      <c r="AB568" s="515"/>
      <c r="AC568" s="515"/>
    </row>
    <row r="569" spans="10:29" ht="11.25">
      <c r="J569" s="515"/>
      <c r="K569" s="515"/>
      <c r="Q569" s="515"/>
      <c r="U569" s="515"/>
      <c r="X569" s="515"/>
      <c r="Y569" s="515"/>
      <c r="Z569" s="515"/>
      <c r="AA569" s="515"/>
      <c r="AB569" s="515"/>
      <c r="AC569" s="515"/>
    </row>
    <row r="570" spans="10:29" ht="11.25">
      <c r="J570" s="515"/>
      <c r="K570" s="515"/>
      <c r="Q570" s="515"/>
      <c r="U570" s="515"/>
      <c r="X570" s="515"/>
      <c r="Y570" s="515"/>
      <c r="Z570" s="515"/>
      <c r="AA570" s="515"/>
      <c r="AB570" s="515"/>
      <c r="AC570" s="515"/>
    </row>
    <row r="571" spans="10:29" ht="11.25">
      <c r="J571" s="515"/>
      <c r="K571" s="515"/>
      <c r="Q571" s="515"/>
      <c r="U571" s="515"/>
      <c r="X571" s="515"/>
      <c r="Y571" s="515"/>
      <c r="Z571" s="515"/>
      <c r="AA571" s="515"/>
      <c r="AB571" s="515"/>
      <c r="AC571" s="515"/>
    </row>
    <row r="572" spans="10:29" ht="11.25">
      <c r="J572" s="515"/>
      <c r="K572" s="515"/>
      <c r="Q572" s="515"/>
      <c r="U572" s="515"/>
      <c r="X572" s="515"/>
      <c r="Y572" s="515"/>
      <c r="Z572" s="515"/>
      <c r="AA572" s="515"/>
      <c r="AB572" s="515"/>
      <c r="AC572" s="515"/>
    </row>
    <row r="573" spans="10:29" ht="11.25">
      <c r="J573" s="515"/>
      <c r="K573" s="515"/>
      <c r="Q573" s="515"/>
      <c r="U573" s="515"/>
      <c r="X573" s="515"/>
      <c r="Y573" s="515"/>
      <c r="Z573" s="515"/>
      <c r="AA573" s="515"/>
      <c r="AB573" s="515"/>
      <c r="AC573" s="515"/>
    </row>
    <row r="574" spans="10:29" ht="11.25">
      <c r="J574" s="515"/>
      <c r="K574" s="515"/>
      <c r="Q574" s="515"/>
      <c r="U574" s="515"/>
      <c r="X574" s="515"/>
      <c r="Y574" s="515"/>
      <c r="Z574" s="515"/>
      <c r="AA574" s="515"/>
      <c r="AB574" s="515"/>
      <c r="AC574" s="515"/>
    </row>
    <row r="575" spans="10:29" ht="11.25">
      <c r="J575" s="515"/>
      <c r="K575" s="515"/>
      <c r="Q575" s="515"/>
      <c r="U575" s="515"/>
      <c r="X575" s="515"/>
      <c r="Y575" s="515"/>
      <c r="Z575" s="515"/>
      <c r="AA575" s="515"/>
      <c r="AB575" s="515"/>
      <c r="AC575" s="515"/>
    </row>
    <row r="576" spans="10:29" ht="11.25">
      <c r="J576" s="515"/>
      <c r="K576" s="515"/>
      <c r="Q576" s="515"/>
      <c r="U576" s="515"/>
      <c r="X576" s="515"/>
      <c r="Y576" s="515"/>
      <c r="Z576" s="515"/>
      <c r="AA576" s="515"/>
      <c r="AB576" s="515"/>
      <c r="AC576" s="515"/>
    </row>
    <row r="577" spans="10:29" ht="11.25">
      <c r="J577" s="515"/>
      <c r="K577" s="515"/>
      <c r="Q577" s="515"/>
      <c r="U577" s="515"/>
      <c r="X577" s="515"/>
      <c r="Y577" s="515"/>
      <c r="Z577" s="515"/>
      <c r="AA577" s="515"/>
      <c r="AB577" s="515"/>
      <c r="AC577" s="515"/>
    </row>
    <row r="578" spans="10:29" ht="11.25">
      <c r="J578" s="515"/>
      <c r="K578" s="515"/>
      <c r="Q578" s="515"/>
      <c r="U578" s="515"/>
      <c r="X578" s="515"/>
      <c r="Y578" s="515"/>
      <c r="Z578" s="515"/>
      <c r="AA578" s="515"/>
      <c r="AB578" s="515"/>
      <c r="AC578" s="515"/>
    </row>
    <row r="579" spans="10:29" ht="11.25">
      <c r="J579" s="515"/>
      <c r="K579" s="515"/>
      <c r="Q579" s="515"/>
      <c r="U579" s="515"/>
      <c r="X579" s="515"/>
      <c r="Y579" s="515"/>
      <c r="Z579" s="515"/>
      <c r="AA579" s="515"/>
      <c r="AB579" s="515"/>
      <c r="AC579" s="515"/>
    </row>
    <row r="580" spans="10:29" ht="11.25">
      <c r="J580" s="515"/>
      <c r="K580" s="515"/>
      <c r="Q580" s="515"/>
      <c r="U580" s="515"/>
      <c r="X580" s="515"/>
      <c r="Y580" s="515"/>
      <c r="Z580" s="515"/>
      <c r="AA580" s="515"/>
      <c r="AB580" s="515"/>
      <c r="AC580" s="515"/>
    </row>
    <row r="581" spans="10:29" ht="11.25">
      <c r="J581" s="515"/>
      <c r="K581" s="515"/>
      <c r="Q581" s="515"/>
      <c r="U581" s="515"/>
      <c r="X581" s="515"/>
      <c r="Y581" s="515"/>
      <c r="Z581" s="515"/>
      <c r="AA581" s="515"/>
      <c r="AB581" s="515"/>
      <c r="AC581" s="515"/>
    </row>
    <row r="582" spans="10:29" ht="11.25">
      <c r="J582" s="515"/>
      <c r="K582" s="515"/>
      <c r="Q582" s="515"/>
      <c r="U582" s="515"/>
      <c r="X582" s="515"/>
      <c r="Y582" s="515"/>
      <c r="Z582" s="515"/>
      <c r="AA582" s="515"/>
      <c r="AB582" s="515"/>
      <c r="AC582" s="515"/>
    </row>
    <row r="583" spans="10:29" ht="11.25">
      <c r="J583" s="515"/>
      <c r="K583" s="515"/>
      <c r="Q583" s="515"/>
      <c r="U583" s="515"/>
      <c r="X583" s="515"/>
      <c r="Y583" s="515"/>
      <c r="Z583" s="515"/>
      <c r="AA583" s="515"/>
      <c r="AB583" s="515"/>
      <c r="AC583" s="515"/>
    </row>
    <row r="584" spans="10:29" ht="11.25">
      <c r="J584" s="515"/>
      <c r="K584" s="515"/>
      <c r="Q584" s="515"/>
      <c r="U584" s="515"/>
      <c r="X584" s="515"/>
      <c r="Y584" s="515"/>
      <c r="Z584" s="515"/>
      <c r="AA584" s="515"/>
      <c r="AB584" s="515"/>
      <c r="AC584" s="515"/>
    </row>
    <row r="585" spans="10:29" ht="11.25">
      <c r="J585" s="515"/>
      <c r="K585" s="515"/>
      <c r="Q585" s="515"/>
      <c r="U585" s="515"/>
      <c r="X585" s="515"/>
      <c r="Y585" s="515"/>
      <c r="Z585" s="515"/>
      <c r="AA585" s="515"/>
      <c r="AB585" s="515"/>
      <c r="AC585" s="515"/>
    </row>
    <row r="586" spans="10:29" ht="11.25">
      <c r="J586" s="515"/>
      <c r="K586" s="515"/>
      <c r="Q586" s="515"/>
      <c r="U586" s="515"/>
      <c r="X586" s="515"/>
      <c r="Y586" s="515"/>
      <c r="Z586" s="515"/>
      <c r="AA586" s="515"/>
      <c r="AB586" s="515"/>
      <c r="AC586" s="515"/>
    </row>
    <row r="587" spans="10:29" ht="11.25">
      <c r="J587" s="515"/>
      <c r="K587" s="515"/>
      <c r="Q587" s="515"/>
      <c r="U587" s="515"/>
      <c r="X587" s="515"/>
      <c r="Y587" s="515"/>
      <c r="Z587" s="515"/>
      <c r="AA587" s="515"/>
      <c r="AB587" s="515"/>
      <c r="AC587" s="515"/>
    </row>
    <row r="588" spans="10:29" ht="11.25">
      <c r="J588" s="515"/>
      <c r="K588" s="515"/>
      <c r="Q588" s="515"/>
      <c r="U588" s="515"/>
      <c r="X588" s="515"/>
      <c r="Y588" s="515"/>
      <c r="Z588" s="515"/>
      <c r="AA588" s="515"/>
      <c r="AB588" s="515"/>
      <c r="AC588" s="515"/>
    </row>
    <row r="589" spans="10:29" ht="11.25">
      <c r="J589" s="515"/>
      <c r="K589" s="515"/>
      <c r="Q589" s="515"/>
      <c r="U589" s="515"/>
      <c r="X589" s="515"/>
      <c r="Y589" s="515"/>
      <c r="Z589" s="515"/>
      <c r="AA589" s="515"/>
      <c r="AB589" s="515"/>
      <c r="AC589" s="515"/>
    </row>
    <row r="590" spans="10:29" ht="11.25">
      <c r="J590" s="515"/>
      <c r="K590" s="515"/>
      <c r="Q590" s="515"/>
      <c r="U590" s="515"/>
      <c r="X590" s="515"/>
      <c r="Y590" s="515"/>
      <c r="Z590" s="515"/>
      <c r="AA590" s="515"/>
      <c r="AB590" s="515"/>
      <c r="AC590" s="515"/>
    </row>
    <row r="591" spans="10:29" ht="11.25">
      <c r="J591" s="515"/>
      <c r="K591" s="515"/>
      <c r="Q591" s="515"/>
      <c r="U591" s="515"/>
      <c r="X591" s="515"/>
      <c r="Y591" s="515"/>
      <c r="Z591" s="515"/>
      <c r="AA591" s="515"/>
      <c r="AB591" s="515"/>
      <c r="AC591" s="515"/>
    </row>
    <row r="592" spans="10:29" ht="11.25">
      <c r="J592" s="515"/>
      <c r="K592" s="515"/>
      <c r="Q592" s="515"/>
      <c r="U592" s="515"/>
      <c r="X592" s="515"/>
      <c r="Y592" s="515"/>
      <c r="Z592" s="515"/>
      <c r="AA592" s="515"/>
      <c r="AB592" s="515"/>
      <c r="AC592" s="515"/>
    </row>
    <row r="593" spans="10:29" ht="11.25">
      <c r="J593" s="515"/>
      <c r="K593" s="515"/>
      <c r="Q593" s="515"/>
      <c r="U593" s="515"/>
      <c r="X593" s="515"/>
      <c r="Y593" s="515"/>
      <c r="Z593" s="515"/>
      <c r="AA593" s="515"/>
      <c r="AB593" s="515"/>
      <c r="AC593" s="515"/>
    </row>
    <row r="594" spans="10:29" ht="11.25">
      <c r="J594" s="515"/>
      <c r="K594" s="515"/>
      <c r="Q594" s="515"/>
      <c r="U594" s="515"/>
      <c r="X594" s="515"/>
      <c r="Y594" s="515"/>
      <c r="Z594" s="515"/>
      <c r="AA594" s="515"/>
      <c r="AB594" s="515"/>
      <c r="AC594" s="515"/>
    </row>
    <row r="595" spans="10:29" ht="11.25">
      <c r="J595" s="515"/>
      <c r="K595" s="515"/>
      <c r="Q595" s="515"/>
      <c r="U595" s="515"/>
      <c r="X595" s="515"/>
      <c r="Y595" s="515"/>
      <c r="Z595" s="515"/>
      <c r="AA595" s="515"/>
      <c r="AB595" s="515"/>
      <c r="AC595" s="515"/>
    </row>
    <row r="596" spans="10:29" ht="11.25">
      <c r="J596" s="515"/>
      <c r="K596" s="515"/>
      <c r="Q596" s="515"/>
      <c r="U596" s="515"/>
      <c r="X596" s="515"/>
      <c r="Y596" s="515"/>
      <c r="Z596" s="515"/>
      <c r="AA596" s="515"/>
      <c r="AB596" s="515"/>
      <c r="AC596" s="515"/>
    </row>
    <row r="597" spans="10:29" ht="11.25">
      <c r="J597" s="515"/>
      <c r="K597" s="515"/>
      <c r="Q597" s="515"/>
      <c r="U597" s="515"/>
      <c r="X597" s="515"/>
      <c r="Y597" s="515"/>
      <c r="Z597" s="515"/>
      <c r="AA597" s="515"/>
      <c r="AB597" s="515"/>
      <c r="AC597" s="515"/>
    </row>
    <row r="598" spans="10:29" ht="11.25">
      <c r="J598" s="515"/>
      <c r="K598" s="515"/>
      <c r="Q598" s="515"/>
      <c r="U598" s="515"/>
      <c r="X598" s="515"/>
      <c r="Y598" s="515"/>
      <c r="Z598" s="515"/>
      <c r="AA598" s="515"/>
      <c r="AB598" s="515"/>
      <c r="AC598" s="515"/>
    </row>
    <row r="599" spans="10:29" ht="11.25">
      <c r="J599" s="515"/>
      <c r="K599" s="515"/>
      <c r="Q599" s="515"/>
      <c r="U599" s="515"/>
      <c r="X599" s="515"/>
      <c r="Y599" s="515"/>
      <c r="Z599" s="515"/>
      <c r="AA599" s="515"/>
      <c r="AB599" s="515"/>
      <c r="AC599" s="515"/>
    </row>
    <row r="600" spans="10:29" ht="11.25">
      <c r="J600" s="515"/>
      <c r="K600" s="515"/>
      <c r="Q600" s="515"/>
      <c r="U600" s="515"/>
      <c r="X600" s="515"/>
      <c r="Y600" s="515"/>
      <c r="Z600" s="515"/>
      <c r="AA600" s="515"/>
      <c r="AB600" s="515"/>
      <c r="AC600" s="515"/>
    </row>
    <row r="601" spans="10:29" ht="11.25">
      <c r="J601" s="515"/>
      <c r="K601" s="515"/>
      <c r="Q601" s="515"/>
      <c r="U601" s="515"/>
      <c r="X601" s="515"/>
      <c r="Y601" s="515"/>
      <c r="Z601" s="515"/>
      <c r="AA601" s="515"/>
      <c r="AB601" s="515"/>
      <c r="AC601" s="515"/>
    </row>
    <row r="602" spans="10:29" ht="11.25">
      <c r="J602" s="515"/>
      <c r="K602" s="515"/>
      <c r="Q602" s="515"/>
      <c r="U602" s="515"/>
      <c r="X602" s="515"/>
      <c r="Y602" s="515"/>
      <c r="Z602" s="515"/>
      <c r="AA602" s="515"/>
      <c r="AB602" s="515"/>
      <c r="AC602" s="515"/>
    </row>
    <row r="603" spans="10:29" ht="11.25">
      <c r="J603" s="515"/>
      <c r="K603" s="515"/>
      <c r="Q603" s="515"/>
      <c r="U603" s="515"/>
      <c r="X603" s="515"/>
      <c r="Y603" s="515"/>
      <c r="Z603" s="515"/>
      <c r="AA603" s="515"/>
      <c r="AB603" s="515"/>
      <c r="AC603" s="515"/>
    </row>
    <row r="604" spans="10:29" ht="11.25">
      <c r="J604" s="515"/>
      <c r="K604" s="515"/>
      <c r="Q604" s="515"/>
      <c r="U604" s="515"/>
      <c r="X604" s="515"/>
      <c r="Y604" s="515"/>
      <c r="Z604" s="515"/>
      <c r="AA604" s="515"/>
      <c r="AB604" s="515"/>
      <c r="AC604" s="515"/>
    </row>
    <row r="605" spans="10:29" ht="11.25">
      <c r="J605" s="515"/>
      <c r="K605" s="515"/>
      <c r="Q605" s="515"/>
      <c r="U605" s="515"/>
      <c r="X605" s="515"/>
      <c r="Y605" s="515"/>
      <c r="Z605" s="515"/>
      <c r="AA605" s="515"/>
      <c r="AB605" s="515"/>
      <c r="AC605" s="515"/>
    </row>
    <row r="606" spans="10:29" ht="11.25">
      <c r="J606" s="515"/>
      <c r="K606" s="515"/>
      <c r="Q606" s="515"/>
      <c r="U606" s="515"/>
      <c r="X606" s="515"/>
      <c r="Y606" s="515"/>
      <c r="Z606" s="515"/>
      <c r="AA606" s="515"/>
      <c r="AB606" s="515"/>
      <c r="AC606" s="515"/>
    </row>
    <row r="607" spans="10:29" ht="11.25">
      <c r="J607" s="515"/>
      <c r="K607" s="515"/>
      <c r="Q607" s="515"/>
      <c r="U607" s="515"/>
      <c r="X607" s="515"/>
      <c r="Y607" s="515"/>
      <c r="Z607" s="515"/>
      <c r="AA607" s="515"/>
      <c r="AB607" s="515"/>
      <c r="AC607" s="515"/>
    </row>
    <row r="608" spans="10:29" ht="11.25">
      <c r="J608" s="515"/>
      <c r="K608" s="515"/>
      <c r="Q608" s="515"/>
      <c r="U608" s="515"/>
      <c r="X608" s="515"/>
      <c r="Y608" s="515"/>
      <c r="Z608" s="515"/>
      <c r="AA608" s="515"/>
      <c r="AB608" s="515"/>
      <c r="AC608" s="515"/>
    </row>
    <row r="609" spans="10:29" ht="11.25">
      <c r="J609" s="515"/>
      <c r="K609" s="515"/>
      <c r="Q609" s="515"/>
      <c r="U609" s="515"/>
      <c r="X609" s="515"/>
      <c r="Y609" s="515"/>
      <c r="Z609" s="515"/>
      <c r="AA609" s="515"/>
      <c r="AB609" s="515"/>
      <c r="AC609" s="515"/>
    </row>
    <row r="610" spans="10:29" ht="11.25">
      <c r="J610" s="515"/>
      <c r="K610" s="515"/>
      <c r="Q610" s="515"/>
      <c r="U610" s="515"/>
      <c r="X610" s="515"/>
      <c r="Y610" s="515"/>
      <c r="Z610" s="515"/>
      <c r="AA610" s="515"/>
      <c r="AB610" s="515"/>
      <c r="AC610" s="515"/>
    </row>
    <row r="611" spans="10:29" ht="11.25">
      <c r="J611" s="515"/>
      <c r="K611" s="515"/>
      <c r="Q611" s="515"/>
      <c r="U611" s="515"/>
      <c r="X611" s="515"/>
      <c r="Y611" s="515"/>
      <c r="Z611" s="515"/>
      <c r="AA611" s="515"/>
      <c r="AB611" s="515"/>
      <c r="AC611" s="515"/>
    </row>
    <row r="612" spans="10:29" ht="11.25">
      <c r="J612" s="515"/>
      <c r="K612" s="515"/>
      <c r="Q612" s="515"/>
      <c r="U612" s="515"/>
      <c r="X612" s="515"/>
      <c r="Y612" s="515"/>
      <c r="Z612" s="515"/>
      <c r="AA612" s="515"/>
      <c r="AB612" s="515"/>
      <c r="AC612" s="515"/>
    </row>
    <row r="613" spans="10:29" ht="11.25">
      <c r="J613" s="515"/>
      <c r="K613" s="515"/>
      <c r="Q613" s="515"/>
      <c r="U613" s="515"/>
      <c r="X613" s="515"/>
      <c r="Y613" s="515"/>
      <c r="Z613" s="515"/>
      <c r="AA613" s="515"/>
      <c r="AB613" s="515"/>
      <c r="AC613" s="515"/>
    </row>
    <row r="614" spans="10:29" ht="11.25">
      <c r="J614" s="515"/>
      <c r="K614" s="515"/>
      <c r="Q614" s="515"/>
      <c r="U614" s="515"/>
      <c r="X614" s="515"/>
      <c r="Y614" s="515"/>
      <c r="Z614" s="515"/>
      <c r="AA614" s="515"/>
      <c r="AB614" s="515"/>
      <c r="AC614" s="515"/>
    </row>
    <row r="615" spans="10:29" ht="11.25">
      <c r="J615" s="515"/>
      <c r="K615" s="515"/>
      <c r="Q615" s="515"/>
      <c r="U615" s="515"/>
      <c r="X615" s="515"/>
      <c r="Y615" s="515"/>
      <c r="Z615" s="515"/>
      <c r="AA615" s="515"/>
      <c r="AB615" s="515"/>
      <c r="AC615" s="515"/>
    </row>
    <row r="616" spans="10:29" ht="11.25">
      <c r="J616" s="515"/>
      <c r="K616" s="515"/>
      <c r="Q616" s="515"/>
      <c r="U616" s="515"/>
      <c r="X616" s="515"/>
      <c r="Y616" s="515"/>
      <c r="Z616" s="515"/>
      <c r="AA616" s="515"/>
      <c r="AB616" s="515"/>
      <c r="AC616" s="515"/>
    </row>
    <row r="617" spans="10:29" ht="11.25">
      <c r="J617" s="515"/>
      <c r="K617" s="515"/>
      <c r="Q617" s="515"/>
      <c r="U617" s="515"/>
      <c r="X617" s="515"/>
      <c r="Y617" s="515"/>
      <c r="Z617" s="515"/>
      <c r="AA617" s="515"/>
      <c r="AB617" s="515"/>
      <c r="AC617" s="515"/>
    </row>
    <row r="618" spans="10:29" ht="11.25">
      <c r="J618" s="515"/>
      <c r="K618" s="515"/>
      <c r="Q618" s="515"/>
      <c r="U618" s="515"/>
      <c r="X618" s="515"/>
      <c r="Y618" s="515"/>
      <c r="Z618" s="515"/>
      <c r="AA618" s="515"/>
      <c r="AB618" s="515"/>
      <c r="AC618" s="515"/>
    </row>
    <row r="619" spans="10:29" ht="11.25">
      <c r="J619" s="515"/>
      <c r="K619" s="515"/>
      <c r="Q619" s="515"/>
      <c r="U619" s="515"/>
      <c r="X619" s="515"/>
      <c r="Y619" s="515"/>
      <c r="Z619" s="515"/>
      <c r="AA619" s="515"/>
      <c r="AB619" s="515"/>
      <c r="AC619" s="515"/>
    </row>
    <row r="620" spans="10:29" ht="11.25">
      <c r="J620" s="515"/>
      <c r="K620" s="515"/>
      <c r="Q620" s="515"/>
      <c r="U620" s="515"/>
      <c r="X620" s="515"/>
      <c r="Y620" s="515"/>
      <c r="Z620" s="515"/>
      <c r="AA620" s="515"/>
      <c r="AB620" s="515"/>
      <c r="AC620" s="515"/>
    </row>
    <row r="621" spans="10:29" ht="11.25">
      <c r="J621" s="515"/>
      <c r="K621" s="515"/>
      <c r="Q621" s="515"/>
      <c r="U621" s="515"/>
      <c r="X621" s="515"/>
      <c r="Y621" s="515"/>
      <c r="Z621" s="515"/>
      <c r="AA621" s="515"/>
      <c r="AB621" s="515"/>
      <c r="AC621" s="515"/>
    </row>
    <row r="622" spans="10:29" ht="11.25">
      <c r="J622" s="515"/>
      <c r="K622" s="515"/>
      <c r="Q622" s="515"/>
      <c r="U622" s="515"/>
      <c r="X622" s="515"/>
      <c r="Y622" s="515"/>
      <c r="Z622" s="515"/>
      <c r="AA622" s="515"/>
      <c r="AB622" s="515"/>
      <c r="AC622" s="515"/>
    </row>
    <row r="623" spans="10:29" ht="11.25">
      <c r="J623" s="515"/>
      <c r="K623" s="515"/>
      <c r="Q623" s="515"/>
      <c r="U623" s="515"/>
      <c r="X623" s="515"/>
      <c r="Y623" s="515"/>
      <c r="Z623" s="515"/>
      <c r="AA623" s="515"/>
      <c r="AB623" s="515"/>
      <c r="AC623" s="515"/>
    </row>
    <row r="624" spans="10:29" ht="11.25">
      <c r="J624" s="515"/>
      <c r="K624" s="515"/>
      <c r="Q624" s="515"/>
      <c r="U624" s="515"/>
      <c r="X624" s="515"/>
      <c r="Y624" s="515"/>
      <c r="Z624" s="515"/>
      <c r="AA624" s="515"/>
      <c r="AB624" s="515"/>
      <c r="AC624" s="515"/>
    </row>
    <row r="625" spans="10:29" ht="11.25">
      <c r="J625" s="515"/>
      <c r="K625" s="515"/>
      <c r="Q625" s="515"/>
      <c r="U625" s="515"/>
      <c r="X625" s="515"/>
      <c r="Y625" s="515"/>
      <c r="Z625" s="515"/>
      <c r="AA625" s="515"/>
      <c r="AB625" s="515"/>
      <c r="AC625" s="515"/>
    </row>
    <row r="626" spans="10:29" ht="11.25">
      <c r="J626" s="515"/>
      <c r="K626" s="515"/>
      <c r="Q626" s="515"/>
      <c r="U626" s="515"/>
      <c r="X626" s="515"/>
      <c r="Y626" s="515"/>
      <c r="Z626" s="515"/>
      <c r="AA626" s="515"/>
      <c r="AB626" s="515"/>
      <c r="AC626" s="515"/>
    </row>
    <row r="627" spans="10:29" ht="11.25">
      <c r="J627" s="515"/>
      <c r="K627" s="515"/>
      <c r="Q627" s="515"/>
      <c r="U627" s="515"/>
      <c r="X627" s="515"/>
      <c r="Y627" s="515"/>
      <c r="Z627" s="515"/>
      <c r="AA627" s="515"/>
      <c r="AB627" s="515"/>
      <c r="AC627" s="515"/>
    </row>
    <row r="628" spans="10:29" ht="11.25">
      <c r="J628" s="515"/>
      <c r="K628" s="515"/>
      <c r="Q628" s="515"/>
      <c r="U628" s="515"/>
      <c r="X628" s="515"/>
      <c r="Y628" s="515"/>
      <c r="Z628" s="515"/>
      <c r="AA628" s="515"/>
      <c r="AB628" s="515"/>
      <c r="AC628" s="515"/>
    </row>
    <row r="629" spans="10:29" ht="11.25">
      <c r="J629" s="515"/>
      <c r="K629" s="515"/>
      <c r="Q629" s="515"/>
      <c r="U629" s="515"/>
      <c r="X629" s="515"/>
      <c r="Y629" s="515"/>
      <c r="Z629" s="515"/>
      <c r="AA629" s="515"/>
      <c r="AB629" s="515"/>
      <c r="AC629" s="515"/>
    </row>
    <row r="630" spans="10:29" ht="11.25">
      <c r="J630" s="515"/>
      <c r="K630" s="515"/>
      <c r="Q630" s="515"/>
      <c r="U630" s="515"/>
      <c r="X630" s="515"/>
      <c r="Y630" s="515"/>
      <c r="Z630" s="515"/>
      <c r="AA630" s="515"/>
      <c r="AB630" s="515"/>
      <c r="AC630" s="515"/>
    </row>
    <row r="631" spans="10:29" ht="11.25">
      <c r="J631" s="515"/>
      <c r="K631" s="515"/>
      <c r="Q631" s="515"/>
      <c r="U631" s="515"/>
      <c r="X631" s="515"/>
      <c r="Y631" s="515"/>
      <c r="Z631" s="515"/>
      <c r="AA631" s="515"/>
      <c r="AB631" s="515"/>
      <c r="AC631" s="515"/>
    </row>
    <row r="632" spans="10:29" ht="11.25">
      <c r="J632" s="515"/>
      <c r="K632" s="515"/>
      <c r="Q632" s="515"/>
      <c r="U632" s="515"/>
      <c r="X632" s="515"/>
      <c r="Y632" s="515"/>
      <c r="Z632" s="515"/>
      <c r="AA632" s="515"/>
      <c r="AB632" s="515"/>
      <c r="AC632" s="515"/>
    </row>
    <row r="633" spans="10:29" ht="11.25">
      <c r="J633" s="515"/>
      <c r="K633" s="515"/>
      <c r="Q633" s="515"/>
      <c r="U633" s="515"/>
      <c r="X633" s="515"/>
      <c r="Y633" s="515"/>
      <c r="Z633" s="515"/>
      <c r="AA633" s="515"/>
      <c r="AB633" s="515"/>
      <c r="AC633" s="515"/>
    </row>
    <row r="634" spans="10:29" ht="11.25">
      <c r="J634" s="515"/>
      <c r="K634" s="515"/>
      <c r="Q634" s="515"/>
      <c r="U634" s="515"/>
      <c r="X634" s="515"/>
      <c r="Y634" s="515"/>
      <c r="Z634" s="515"/>
      <c r="AA634" s="515"/>
      <c r="AB634" s="515"/>
      <c r="AC634" s="515"/>
    </row>
    <row r="635" spans="10:29" ht="11.25">
      <c r="J635" s="515"/>
      <c r="K635" s="515"/>
      <c r="Q635" s="515"/>
      <c r="U635" s="515"/>
      <c r="X635" s="515"/>
      <c r="Y635" s="515"/>
      <c r="Z635" s="515"/>
      <c r="AA635" s="515"/>
      <c r="AB635" s="515"/>
      <c r="AC635" s="515"/>
    </row>
    <row r="636" spans="10:29" ht="11.25">
      <c r="J636" s="515"/>
      <c r="K636" s="515"/>
      <c r="Q636" s="515"/>
      <c r="U636" s="515"/>
      <c r="X636" s="515"/>
      <c r="Y636" s="515"/>
      <c r="Z636" s="515"/>
      <c r="AA636" s="515"/>
      <c r="AB636" s="515"/>
      <c r="AC636" s="515"/>
    </row>
    <row r="637" spans="10:29" ht="11.25">
      <c r="J637" s="515"/>
      <c r="K637" s="515"/>
      <c r="Q637" s="515"/>
      <c r="U637" s="515"/>
      <c r="X637" s="515"/>
      <c r="Y637" s="515"/>
      <c r="Z637" s="515"/>
      <c r="AA637" s="515"/>
      <c r="AB637" s="515"/>
      <c r="AC637" s="515"/>
    </row>
    <row r="638" spans="10:29" ht="11.25">
      <c r="J638" s="515"/>
      <c r="K638" s="515"/>
      <c r="Q638" s="515"/>
      <c r="U638" s="515"/>
      <c r="X638" s="515"/>
      <c r="Y638" s="515"/>
      <c r="Z638" s="515"/>
      <c r="AA638" s="515"/>
      <c r="AB638" s="515"/>
      <c r="AC638" s="515"/>
    </row>
    <row r="639" spans="10:29" ht="11.25">
      <c r="J639" s="515"/>
      <c r="K639" s="515"/>
      <c r="Q639" s="515"/>
      <c r="U639" s="515"/>
      <c r="X639" s="515"/>
      <c r="Y639" s="515"/>
      <c r="Z639" s="515"/>
      <c r="AA639" s="515"/>
      <c r="AB639" s="515"/>
      <c r="AC639" s="515"/>
    </row>
    <row r="640" spans="10:29" ht="11.25">
      <c r="J640" s="515"/>
      <c r="K640" s="515"/>
      <c r="Q640" s="515"/>
      <c r="U640" s="515"/>
      <c r="X640" s="515"/>
      <c r="Y640" s="515"/>
      <c r="Z640" s="515"/>
      <c r="AA640" s="515"/>
      <c r="AB640" s="515"/>
      <c r="AC640" s="515"/>
    </row>
    <row r="641" spans="10:29" ht="11.25">
      <c r="J641" s="515"/>
      <c r="K641" s="515"/>
      <c r="Q641" s="515"/>
      <c r="U641" s="515"/>
      <c r="X641" s="515"/>
      <c r="Y641" s="515"/>
      <c r="Z641" s="515"/>
      <c r="AA641" s="515"/>
      <c r="AB641" s="515"/>
      <c r="AC641" s="515"/>
    </row>
    <row r="642" spans="10:29" ht="11.25">
      <c r="J642" s="515"/>
      <c r="K642" s="515"/>
      <c r="Q642" s="515"/>
      <c r="U642" s="515"/>
      <c r="X642" s="515"/>
      <c r="Y642" s="515"/>
      <c r="Z642" s="515"/>
      <c r="AA642" s="515"/>
      <c r="AB642" s="515"/>
      <c r="AC642" s="515"/>
    </row>
    <row r="643" spans="10:29" ht="11.25">
      <c r="J643" s="515"/>
      <c r="K643" s="515"/>
      <c r="Q643" s="515"/>
      <c r="U643" s="515"/>
      <c r="X643" s="515"/>
      <c r="Y643" s="515"/>
      <c r="Z643" s="515"/>
      <c r="AA643" s="515"/>
      <c r="AB643" s="515"/>
      <c r="AC643" s="515"/>
    </row>
    <row r="644" spans="10:29" ht="11.25">
      <c r="J644" s="515"/>
      <c r="K644" s="515"/>
      <c r="Q644" s="515"/>
      <c r="U644" s="515"/>
      <c r="X644" s="515"/>
      <c r="Y644" s="515"/>
      <c r="Z644" s="515"/>
      <c r="AA644" s="515"/>
      <c r="AB644" s="515"/>
      <c r="AC644" s="515"/>
    </row>
    <row r="645" spans="10:29" ht="11.25">
      <c r="J645" s="515"/>
      <c r="K645" s="515"/>
      <c r="Q645" s="515"/>
      <c r="U645" s="515"/>
      <c r="X645" s="515"/>
      <c r="Y645" s="515"/>
      <c r="Z645" s="515"/>
      <c r="AA645" s="515"/>
      <c r="AB645" s="515"/>
      <c r="AC645" s="515"/>
    </row>
    <row r="646" spans="10:29" ht="11.25">
      <c r="J646" s="515"/>
      <c r="K646" s="515"/>
      <c r="Q646" s="515"/>
      <c r="U646" s="515"/>
      <c r="X646" s="515"/>
      <c r="Y646" s="515"/>
      <c r="Z646" s="515"/>
      <c r="AA646" s="515"/>
      <c r="AB646" s="515"/>
      <c r="AC646" s="515"/>
    </row>
    <row r="647" spans="10:29" ht="11.25">
      <c r="J647" s="515"/>
      <c r="K647" s="515"/>
      <c r="Q647" s="515"/>
      <c r="U647" s="515"/>
      <c r="X647" s="515"/>
      <c r="Y647" s="515"/>
      <c r="Z647" s="515"/>
      <c r="AA647" s="515"/>
      <c r="AB647" s="515"/>
      <c r="AC647" s="515"/>
    </row>
    <row r="648" spans="10:29" ht="11.25">
      <c r="J648" s="515"/>
      <c r="K648" s="515"/>
      <c r="Q648" s="515"/>
      <c r="U648" s="515"/>
      <c r="X648" s="515"/>
      <c r="Y648" s="515"/>
      <c r="Z648" s="515"/>
      <c r="AA648" s="515"/>
      <c r="AB648" s="515"/>
      <c r="AC648" s="515"/>
    </row>
    <row r="649" spans="10:29" ht="11.25">
      <c r="J649" s="515"/>
      <c r="K649" s="515"/>
      <c r="Q649" s="515"/>
      <c r="U649" s="515"/>
      <c r="X649" s="515"/>
      <c r="Y649" s="515"/>
      <c r="Z649" s="515"/>
      <c r="AA649" s="515"/>
      <c r="AB649" s="515"/>
      <c r="AC649" s="515"/>
    </row>
    <row r="650" spans="10:29" ht="11.25">
      <c r="J650" s="515"/>
      <c r="K650" s="515"/>
      <c r="Q650" s="515"/>
      <c r="U650" s="515"/>
      <c r="X650" s="515"/>
      <c r="Y650" s="515"/>
      <c r="Z650" s="515"/>
      <c r="AA650" s="515"/>
      <c r="AB650" s="515"/>
      <c r="AC650" s="515"/>
    </row>
    <row r="651" spans="10:29" ht="11.25">
      <c r="J651" s="515"/>
      <c r="K651" s="515"/>
      <c r="Q651" s="515"/>
      <c r="U651" s="515"/>
      <c r="X651" s="515"/>
      <c r="Y651" s="515"/>
      <c r="Z651" s="515"/>
      <c r="AA651" s="515"/>
      <c r="AB651" s="515"/>
      <c r="AC651" s="515"/>
    </row>
    <row r="652" spans="10:29" ht="11.25">
      <c r="J652" s="515"/>
      <c r="K652" s="515"/>
      <c r="Q652" s="515"/>
      <c r="U652" s="515"/>
      <c r="X652" s="515"/>
      <c r="Y652" s="515"/>
      <c r="Z652" s="515"/>
      <c r="AA652" s="515"/>
      <c r="AB652" s="515"/>
      <c r="AC652" s="515"/>
    </row>
    <row r="653" spans="10:29" ht="11.25">
      <c r="J653" s="515"/>
      <c r="K653" s="515"/>
      <c r="Q653" s="515"/>
      <c r="U653" s="515"/>
      <c r="X653" s="515"/>
      <c r="Y653" s="515"/>
      <c r="Z653" s="515"/>
      <c r="AA653" s="515"/>
      <c r="AB653" s="515"/>
      <c r="AC653" s="515"/>
    </row>
    <row r="654" spans="10:29" ht="11.25">
      <c r="J654" s="515"/>
      <c r="K654" s="515"/>
      <c r="Q654" s="515"/>
      <c r="U654" s="515"/>
      <c r="X654" s="515"/>
      <c r="Y654" s="515"/>
      <c r="Z654" s="515"/>
      <c r="AA654" s="515"/>
      <c r="AB654" s="515"/>
      <c r="AC654" s="515"/>
    </row>
    <row r="655" spans="10:29" ht="11.25">
      <c r="J655" s="515"/>
      <c r="K655" s="515"/>
      <c r="Q655" s="515"/>
      <c r="U655" s="515"/>
      <c r="X655" s="515"/>
      <c r="Y655" s="515"/>
      <c r="Z655" s="515"/>
      <c r="AA655" s="515"/>
      <c r="AB655" s="515"/>
      <c r="AC655" s="515"/>
    </row>
    <row r="656" spans="10:29" ht="11.25">
      <c r="J656" s="515"/>
      <c r="K656" s="515"/>
      <c r="Q656" s="515"/>
      <c r="U656" s="515"/>
      <c r="X656" s="515"/>
      <c r="Y656" s="515"/>
      <c r="Z656" s="515"/>
      <c r="AA656" s="515"/>
      <c r="AB656" s="515"/>
      <c r="AC656" s="515"/>
    </row>
    <row r="657" spans="10:29" ht="11.25">
      <c r="J657" s="515"/>
      <c r="K657" s="515"/>
      <c r="Q657" s="515"/>
      <c r="U657" s="515"/>
      <c r="X657" s="515"/>
      <c r="Y657" s="515"/>
      <c r="Z657" s="515"/>
      <c r="AA657" s="515"/>
      <c r="AB657" s="515"/>
      <c r="AC657" s="515"/>
    </row>
    <row r="658" spans="10:29" ht="11.25">
      <c r="J658" s="515"/>
      <c r="K658" s="515"/>
      <c r="Q658" s="515"/>
      <c r="U658" s="515"/>
      <c r="X658" s="515"/>
      <c r="Y658" s="515"/>
      <c r="Z658" s="515"/>
      <c r="AA658" s="515"/>
      <c r="AB658" s="515"/>
      <c r="AC658" s="515"/>
    </row>
    <row r="659" spans="10:29" ht="11.25">
      <c r="J659" s="515"/>
      <c r="K659" s="515"/>
      <c r="Q659" s="515"/>
      <c r="U659" s="515"/>
      <c r="X659" s="515"/>
      <c r="Y659" s="515"/>
      <c r="Z659" s="515"/>
      <c r="AA659" s="515"/>
      <c r="AB659" s="515"/>
      <c r="AC659" s="515"/>
    </row>
    <row r="660" spans="10:29" ht="11.25">
      <c r="J660" s="515"/>
      <c r="K660" s="515"/>
      <c r="Q660" s="515"/>
      <c r="U660" s="515"/>
      <c r="X660" s="515"/>
      <c r="Y660" s="515"/>
      <c r="Z660" s="515"/>
      <c r="AA660" s="515"/>
      <c r="AB660" s="515"/>
      <c r="AC660" s="515"/>
    </row>
    <row r="661" spans="10:29" ht="11.25">
      <c r="J661" s="515"/>
      <c r="K661" s="515"/>
      <c r="Q661" s="515"/>
      <c r="U661" s="515"/>
      <c r="X661" s="515"/>
      <c r="Y661" s="515"/>
      <c r="Z661" s="515"/>
      <c r="AA661" s="515"/>
      <c r="AB661" s="515"/>
      <c r="AC661" s="515"/>
    </row>
    <row r="662" spans="10:29" ht="11.25">
      <c r="J662" s="515"/>
      <c r="K662" s="515"/>
      <c r="Q662" s="515"/>
      <c r="U662" s="515"/>
      <c r="X662" s="515"/>
      <c r="Y662" s="515"/>
      <c r="Z662" s="515"/>
      <c r="AA662" s="515"/>
      <c r="AB662" s="515"/>
      <c r="AC662" s="515"/>
    </row>
    <row r="663" spans="10:29" ht="11.25">
      <c r="J663" s="515"/>
      <c r="K663" s="515"/>
      <c r="Q663" s="515"/>
      <c r="U663" s="515"/>
      <c r="X663" s="515"/>
      <c r="Y663" s="515"/>
      <c r="Z663" s="515"/>
      <c r="AA663" s="515"/>
      <c r="AB663" s="515"/>
      <c r="AC663" s="515"/>
    </row>
    <row r="664" spans="10:29" ht="11.25">
      <c r="J664" s="515"/>
      <c r="K664" s="515"/>
      <c r="Q664" s="515"/>
      <c r="U664" s="515"/>
      <c r="X664" s="515"/>
      <c r="Y664" s="515"/>
      <c r="Z664" s="515"/>
      <c r="AA664" s="515"/>
      <c r="AB664" s="515"/>
      <c r="AC664" s="515"/>
    </row>
    <row r="665" spans="10:29" ht="11.25">
      <c r="J665" s="515"/>
      <c r="K665" s="515"/>
      <c r="Q665" s="515"/>
      <c r="U665" s="515"/>
      <c r="X665" s="515"/>
      <c r="Y665" s="515"/>
      <c r="Z665" s="515"/>
      <c r="AA665" s="515"/>
      <c r="AB665" s="515"/>
      <c r="AC665" s="515"/>
    </row>
    <row r="666" spans="10:29" ht="11.25">
      <c r="J666" s="515"/>
      <c r="K666" s="515"/>
      <c r="Q666" s="515"/>
      <c r="U666" s="515"/>
      <c r="X666" s="515"/>
      <c r="Y666" s="515"/>
      <c r="Z666" s="515"/>
      <c r="AA666" s="515"/>
      <c r="AB666" s="515"/>
      <c r="AC666" s="515"/>
    </row>
    <row r="667" spans="10:29" ht="11.25">
      <c r="J667" s="515"/>
      <c r="K667" s="515"/>
      <c r="Q667" s="515"/>
      <c r="U667" s="515"/>
      <c r="X667" s="515"/>
      <c r="Y667" s="515"/>
      <c r="Z667" s="515"/>
      <c r="AA667" s="515"/>
      <c r="AB667" s="515"/>
      <c r="AC667" s="515"/>
    </row>
    <row r="668" spans="10:29" ht="11.25">
      <c r="J668" s="515"/>
      <c r="K668" s="515"/>
      <c r="Q668" s="515"/>
      <c r="U668" s="515"/>
      <c r="X668" s="515"/>
      <c r="Y668" s="515"/>
      <c r="Z668" s="515"/>
      <c r="AA668" s="515"/>
      <c r="AB668" s="515"/>
      <c r="AC668" s="515"/>
    </row>
    <row r="669" spans="10:29" ht="11.25">
      <c r="J669" s="515"/>
      <c r="K669" s="515"/>
      <c r="Q669" s="515"/>
      <c r="U669" s="515"/>
      <c r="X669" s="515"/>
      <c r="Y669" s="515"/>
      <c r="Z669" s="515"/>
      <c r="AA669" s="515"/>
      <c r="AB669" s="515"/>
      <c r="AC669" s="515"/>
    </row>
    <row r="670" spans="10:29" ht="11.25">
      <c r="J670" s="515"/>
      <c r="K670" s="515"/>
      <c r="Q670" s="515"/>
      <c r="U670" s="515"/>
      <c r="X670" s="515"/>
      <c r="Y670" s="515"/>
      <c r="Z670" s="515"/>
      <c r="AA670" s="515"/>
      <c r="AB670" s="515"/>
      <c r="AC670" s="515"/>
    </row>
    <row r="671" spans="10:29" ht="11.25">
      <c r="J671" s="515"/>
      <c r="K671" s="515"/>
      <c r="Q671" s="515"/>
      <c r="U671" s="515"/>
      <c r="X671" s="515"/>
      <c r="Y671" s="515"/>
      <c r="Z671" s="515"/>
      <c r="AA671" s="515"/>
      <c r="AB671" s="515"/>
      <c r="AC671" s="515"/>
    </row>
    <row r="672" spans="10:29" ht="11.25">
      <c r="J672" s="515"/>
      <c r="K672" s="515"/>
      <c r="Q672" s="515"/>
      <c r="U672" s="515"/>
      <c r="X672" s="515"/>
      <c r="Y672" s="515"/>
      <c r="Z672" s="515"/>
      <c r="AA672" s="515"/>
      <c r="AB672" s="515"/>
      <c r="AC672" s="515"/>
    </row>
    <row r="673" spans="10:29" ht="11.25">
      <c r="J673" s="515"/>
      <c r="K673" s="515"/>
      <c r="Q673" s="515"/>
      <c r="U673" s="515"/>
      <c r="X673" s="515"/>
      <c r="Y673" s="515"/>
      <c r="Z673" s="515"/>
      <c r="AA673" s="515"/>
      <c r="AB673" s="515"/>
      <c r="AC673" s="515"/>
    </row>
    <row r="674" spans="10:29" ht="11.25">
      <c r="J674" s="515"/>
      <c r="K674" s="515"/>
      <c r="Q674" s="515"/>
      <c r="U674" s="515"/>
      <c r="X674" s="515"/>
      <c r="Y674" s="515"/>
      <c r="Z674" s="515"/>
      <c r="AA674" s="515"/>
      <c r="AB674" s="515"/>
      <c r="AC674" s="515"/>
    </row>
    <row r="675" spans="10:29" ht="11.25">
      <c r="J675" s="515"/>
      <c r="K675" s="515"/>
      <c r="Q675" s="515"/>
      <c r="U675" s="515"/>
      <c r="X675" s="515"/>
      <c r="Y675" s="515"/>
      <c r="Z675" s="515"/>
      <c r="AA675" s="515"/>
      <c r="AB675" s="515"/>
      <c r="AC675" s="515"/>
    </row>
    <row r="676" spans="10:29" ht="11.25">
      <c r="J676" s="515"/>
      <c r="K676" s="515"/>
      <c r="Q676" s="515"/>
      <c r="U676" s="515"/>
      <c r="X676" s="515"/>
      <c r="Y676" s="515"/>
      <c r="Z676" s="515"/>
      <c r="AA676" s="515"/>
      <c r="AB676" s="515"/>
      <c r="AC676" s="515"/>
    </row>
    <row r="677" spans="10:29" ht="11.25">
      <c r="J677" s="515"/>
      <c r="K677" s="515"/>
      <c r="Q677" s="515"/>
      <c r="U677" s="515"/>
      <c r="X677" s="515"/>
      <c r="Y677" s="515"/>
      <c r="Z677" s="515"/>
      <c r="AA677" s="515"/>
      <c r="AB677" s="515"/>
      <c r="AC677" s="515"/>
    </row>
    <row r="678" spans="10:29" ht="11.25">
      <c r="J678" s="515"/>
      <c r="K678" s="515"/>
      <c r="Q678" s="515"/>
      <c r="U678" s="515"/>
      <c r="X678" s="515"/>
      <c r="Y678" s="515"/>
      <c r="Z678" s="515"/>
      <c r="AA678" s="515"/>
      <c r="AB678" s="515"/>
      <c r="AC678" s="515"/>
    </row>
    <row r="679" spans="10:29" ht="11.25">
      <c r="J679" s="515"/>
      <c r="K679" s="515"/>
      <c r="Q679" s="515"/>
      <c r="U679" s="515"/>
      <c r="X679" s="515"/>
      <c r="Y679" s="515"/>
      <c r="Z679" s="515"/>
      <c r="AA679" s="515"/>
      <c r="AB679" s="515"/>
      <c r="AC679" s="515"/>
    </row>
    <row r="680" spans="10:29" ht="11.25">
      <c r="J680" s="515"/>
      <c r="K680" s="515"/>
      <c r="Q680" s="515"/>
      <c r="U680" s="515"/>
      <c r="X680" s="515"/>
      <c r="Y680" s="515"/>
      <c r="Z680" s="515"/>
      <c r="AA680" s="515"/>
      <c r="AB680" s="515"/>
      <c r="AC680" s="515"/>
    </row>
    <row r="681" spans="10:29" ht="11.25">
      <c r="J681" s="515"/>
      <c r="K681" s="515"/>
      <c r="Q681" s="515"/>
      <c r="U681" s="515"/>
      <c r="X681" s="515"/>
      <c r="Y681" s="515"/>
      <c r="Z681" s="515"/>
      <c r="AA681" s="515"/>
      <c r="AB681" s="515"/>
      <c r="AC681" s="515"/>
    </row>
    <row r="682" spans="10:29" ht="11.25">
      <c r="J682" s="515"/>
      <c r="K682" s="515"/>
      <c r="Q682" s="515"/>
      <c r="U682" s="515"/>
      <c r="X682" s="515"/>
      <c r="Y682" s="515"/>
      <c r="Z682" s="515"/>
      <c r="AA682" s="515"/>
      <c r="AB682" s="515"/>
      <c r="AC682" s="515"/>
    </row>
    <row r="683" spans="10:29" ht="11.25">
      <c r="J683" s="515"/>
      <c r="K683" s="515"/>
      <c r="Q683" s="515"/>
      <c r="U683" s="515"/>
      <c r="X683" s="515"/>
      <c r="Y683" s="515"/>
      <c r="Z683" s="515"/>
      <c r="AA683" s="515"/>
      <c r="AB683" s="515"/>
      <c r="AC683" s="515"/>
    </row>
    <row r="684" spans="10:29" ht="11.25">
      <c r="J684" s="515"/>
      <c r="K684" s="515"/>
      <c r="Q684" s="515"/>
      <c r="U684" s="515"/>
      <c r="X684" s="515"/>
      <c r="Y684" s="515"/>
      <c r="Z684" s="515"/>
      <c r="AA684" s="515"/>
      <c r="AB684" s="515"/>
      <c r="AC684" s="515"/>
    </row>
    <row r="685" spans="10:29" ht="11.25">
      <c r="J685" s="515"/>
      <c r="K685" s="515"/>
      <c r="Q685" s="515"/>
      <c r="U685" s="515"/>
      <c r="X685" s="515"/>
      <c r="Y685" s="515"/>
      <c r="Z685" s="515"/>
      <c r="AA685" s="515"/>
      <c r="AB685" s="515"/>
      <c r="AC685" s="515"/>
    </row>
    <row r="686" spans="10:29" ht="11.25">
      <c r="J686" s="515"/>
      <c r="K686" s="515"/>
      <c r="Q686" s="515"/>
      <c r="U686" s="515"/>
      <c r="X686" s="515"/>
      <c r="Y686" s="515"/>
      <c r="Z686" s="515"/>
      <c r="AA686" s="515"/>
      <c r="AB686" s="515"/>
      <c r="AC686" s="515"/>
    </row>
    <row r="687" spans="10:29" ht="11.25">
      <c r="J687" s="515"/>
      <c r="K687" s="515"/>
      <c r="Q687" s="515"/>
      <c r="U687" s="515"/>
      <c r="X687" s="515"/>
      <c r="Y687" s="515"/>
      <c r="Z687" s="515"/>
      <c r="AA687" s="515"/>
      <c r="AB687" s="515"/>
      <c r="AC687" s="515"/>
    </row>
    <row r="688" spans="10:29" ht="11.25">
      <c r="J688" s="515"/>
      <c r="K688" s="515"/>
      <c r="Q688" s="515"/>
      <c r="U688" s="515"/>
      <c r="X688" s="515"/>
      <c r="Y688" s="515"/>
      <c r="Z688" s="515"/>
      <c r="AA688" s="515"/>
      <c r="AB688" s="515"/>
      <c r="AC688" s="515"/>
    </row>
    <row r="689" spans="10:29" ht="11.25">
      <c r="J689" s="515"/>
      <c r="K689" s="515"/>
      <c r="Q689" s="515"/>
      <c r="U689" s="515"/>
      <c r="X689" s="515"/>
      <c r="Y689" s="515"/>
      <c r="Z689" s="515"/>
      <c r="AA689" s="515"/>
      <c r="AB689" s="515"/>
      <c r="AC689" s="515"/>
    </row>
    <row r="690" spans="10:29" ht="11.25">
      <c r="J690" s="515"/>
      <c r="K690" s="515"/>
      <c r="Q690" s="515"/>
      <c r="U690" s="515"/>
      <c r="X690" s="515"/>
      <c r="Y690" s="515"/>
      <c r="Z690" s="515"/>
      <c r="AA690" s="515"/>
      <c r="AB690" s="515"/>
      <c r="AC690" s="515"/>
    </row>
    <row r="691" spans="10:29" ht="11.25">
      <c r="J691" s="515"/>
      <c r="K691" s="515"/>
      <c r="Q691" s="515"/>
      <c r="U691" s="515"/>
      <c r="X691" s="515"/>
      <c r="Y691" s="515"/>
      <c r="Z691" s="515"/>
      <c r="AA691" s="515"/>
      <c r="AB691" s="515"/>
      <c r="AC691" s="515"/>
    </row>
    <row r="692" spans="10:29" ht="11.25">
      <c r="J692" s="515"/>
      <c r="K692" s="515"/>
      <c r="Q692" s="515"/>
      <c r="U692" s="515"/>
      <c r="X692" s="515"/>
      <c r="Y692" s="515"/>
      <c r="Z692" s="515"/>
      <c r="AA692" s="515"/>
      <c r="AB692" s="515"/>
      <c r="AC692" s="515"/>
    </row>
    <row r="693" spans="10:29" ht="11.25">
      <c r="J693" s="515"/>
      <c r="K693" s="515"/>
      <c r="Q693" s="515"/>
      <c r="U693" s="515"/>
      <c r="X693" s="515"/>
      <c r="Y693" s="515"/>
      <c r="Z693" s="515"/>
      <c r="AA693" s="515"/>
      <c r="AB693" s="515"/>
      <c r="AC693" s="515"/>
    </row>
    <row r="694" spans="10:29" ht="11.25">
      <c r="J694" s="515"/>
      <c r="K694" s="515"/>
      <c r="Q694" s="515"/>
      <c r="U694" s="515"/>
      <c r="X694" s="515"/>
      <c r="Y694" s="515"/>
      <c r="Z694" s="515"/>
      <c r="AA694" s="515"/>
      <c r="AB694" s="515"/>
      <c r="AC694" s="515"/>
    </row>
    <row r="695" spans="10:29" ht="11.25">
      <c r="J695" s="515"/>
      <c r="K695" s="515"/>
      <c r="Q695" s="515"/>
      <c r="U695" s="515"/>
      <c r="X695" s="515"/>
      <c r="Y695" s="515"/>
      <c r="Z695" s="515"/>
      <c r="AA695" s="515"/>
      <c r="AB695" s="515"/>
      <c r="AC695" s="515"/>
    </row>
    <row r="696" spans="10:29" ht="11.25">
      <c r="J696" s="515"/>
      <c r="K696" s="515"/>
      <c r="Q696" s="515"/>
      <c r="U696" s="515"/>
      <c r="X696" s="515"/>
      <c r="Y696" s="515"/>
      <c r="Z696" s="515"/>
      <c r="AA696" s="515"/>
      <c r="AB696" s="515"/>
      <c r="AC696" s="515"/>
    </row>
    <row r="697" spans="10:29" ht="11.25">
      <c r="J697" s="515"/>
      <c r="K697" s="515"/>
      <c r="Q697" s="515"/>
      <c r="U697" s="515"/>
      <c r="X697" s="515"/>
      <c r="Y697" s="515"/>
      <c r="Z697" s="515"/>
      <c r="AA697" s="515"/>
      <c r="AB697" s="515"/>
      <c r="AC697" s="515"/>
    </row>
    <row r="698" spans="10:29" ht="11.25">
      <c r="J698" s="515"/>
      <c r="K698" s="515"/>
      <c r="Q698" s="515"/>
      <c r="U698" s="515"/>
      <c r="X698" s="515"/>
      <c r="Y698" s="515"/>
      <c r="Z698" s="515"/>
      <c r="AA698" s="515"/>
      <c r="AB698" s="515"/>
      <c r="AC698" s="515"/>
    </row>
    <row r="699" spans="10:29" ht="11.25">
      <c r="J699" s="515"/>
      <c r="K699" s="515"/>
      <c r="Q699" s="515"/>
      <c r="U699" s="515"/>
      <c r="X699" s="515"/>
      <c r="Y699" s="515"/>
      <c r="Z699" s="515"/>
      <c r="AA699" s="515"/>
      <c r="AB699" s="515"/>
      <c r="AC699" s="515"/>
    </row>
    <row r="700" spans="10:29" ht="11.25">
      <c r="J700" s="515"/>
      <c r="K700" s="515"/>
      <c r="Q700" s="515"/>
      <c r="U700" s="515"/>
      <c r="X700" s="515"/>
      <c r="Y700" s="515"/>
      <c r="Z700" s="515"/>
      <c r="AA700" s="515"/>
      <c r="AB700" s="515"/>
      <c r="AC700" s="515"/>
    </row>
    <row r="701" spans="10:29" ht="11.25">
      <c r="J701" s="515"/>
      <c r="K701" s="515"/>
      <c r="Q701" s="515"/>
      <c r="U701" s="515"/>
      <c r="X701" s="515"/>
      <c r="Y701" s="515"/>
      <c r="Z701" s="515"/>
      <c r="AA701" s="515"/>
      <c r="AB701" s="515"/>
      <c r="AC701" s="515"/>
    </row>
    <row r="702" spans="10:29" ht="11.25">
      <c r="J702" s="515"/>
      <c r="K702" s="515"/>
      <c r="Q702" s="515"/>
      <c r="U702" s="515"/>
      <c r="X702" s="515"/>
      <c r="Y702" s="515"/>
      <c r="Z702" s="515"/>
      <c r="AA702" s="515"/>
      <c r="AB702" s="515"/>
      <c r="AC702" s="515"/>
    </row>
    <row r="703" spans="10:29" ht="11.25">
      <c r="J703" s="515"/>
      <c r="K703" s="515"/>
      <c r="Q703" s="515"/>
      <c r="U703" s="515"/>
      <c r="X703" s="515"/>
      <c r="Y703" s="515"/>
      <c r="Z703" s="515"/>
      <c r="AA703" s="515"/>
      <c r="AB703" s="515"/>
      <c r="AC703" s="515"/>
    </row>
    <row r="704" spans="10:29" ht="11.25">
      <c r="J704" s="515"/>
      <c r="K704" s="515"/>
      <c r="Q704" s="515"/>
      <c r="U704" s="515"/>
      <c r="X704" s="515"/>
      <c r="Y704" s="515"/>
      <c r="Z704" s="515"/>
      <c r="AA704" s="515"/>
      <c r="AB704" s="515"/>
      <c r="AC704" s="515"/>
    </row>
    <row r="705" spans="10:29" ht="11.25">
      <c r="J705" s="515"/>
      <c r="K705" s="515"/>
      <c r="Q705" s="515"/>
      <c r="U705" s="515"/>
      <c r="X705" s="515"/>
      <c r="Y705" s="515"/>
      <c r="Z705" s="515"/>
      <c r="AA705" s="515"/>
      <c r="AB705" s="515"/>
      <c r="AC705" s="515"/>
    </row>
    <row r="706" spans="10:29" ht="11.25">
      <c r="J706" s="515"/>
      <c r="K706" s="515"/>
      <c r="Q706" s="515"/>
      <c r="U706" s="515"/>
      <c r="X706" s="515"/>
      <c r="Y706" s="515"/>
      <c r="Z706" s="515"/>
      <c r="AA706" s="515"/>
      <c r="AB706" s="515"/>
      <c r="AC706" s="515"/>
    </row>
    <row r="707" spans="10:29" ht="11.25">
      <c r="J707" s="515"/>
      <c r="K707" s="515"/>
      <c r="Q707" s="515"/>
      <c r="U707" s="515"/>
      <c r="X707" s="515"/>
      <c r="Y707" s="515"/>
      <c r="Z707" s="515"/>
      <c r="AA707" s="515"/>
      <c r="AB707" s="515"/>
      <c r="AC707" s="515"/>
    </row>
    <row r="708" spans="10:29" ht="11.25">
      <c r="J708" s="515"/>
      <c r="K708" s="515"/>
      <c r="Q708" s="515"/>
      <c r="U708" s="515"/>
      <c r="X708" s="515"/>
      <c r="Y708" s="515"/>
      <c r="Z708" s="515"/>
      <c r="AA708" s="515"/>
      <c r="AB708" s="515"/>
      <c r="AC708" s="515"/>
    </row>
    <row r="709" spans="10:29" ht="11.25">
      <c r="J709" s="515"/>
      <c r="K709" s="515"/>
      <c r="Q709" s="515"/>
      <c r="U709" s="515"/>
      <c r="X709" s="515"/>
      <c r="Y709" s="515"/>
      <c r="Z709" s="515"/>
      <c r="AA709" s="515"/>
      <c r="AB709" s="515"/>
      <c r="AC709" s="515"/>
    </row>
    <row r="710" spans="10:29" ht="11.25">
      <c r="J710" s="515"/>
      <c r="K710" s="515"/>
      <c r="Q710" s="515"/>
      <c r="U710" s="515"/>
      <c r="X710" s="515"/>
      <c r="Y710" s="515"/>
      <c r="Z710" s="515"/>
      <c r="AA710" s="515"/>
      <c r="AB710" s="515"/>
      <c r="AC710" s="515"/>
    </row>
    <row r="711" spans="10:29" ht="11.25">
      <c r="J711" s="515"/>
      <c r="K711" s="515"/>
      <c r="Q711" s="515"/>
      <c r="U711" s="515"/>
      <c r="X711" s="515"/>
      <c r="Y711" s="515"/>
      <c r="Z711" s="515"/>
      <c r="AA711" s="515"/>
      <c r="AB711" s="515"/>
      <c r="AC711" s="515"/>
    </row>
    <row r="712" spans="10:29" ht="11.25">
      <c r="J712" s="515"/>
      <c r="K712" s="515"/>
      <c r="Q712" s="515"/>
      <c r="U712" s="515"/>
      <c r="X712" s="515"/>
      <c r="Y712" s="515"/>
      <c r="Z712" s="515"/>
      <c r="AA712" s="515"/>
      <c r="AB712" s="515"/>
      <c r="AC712" s="515"/>
    </row>
    <row r="713" spans="10:29" ht="11.25">
      <c r="J713" s="515"/>
      <c r="K713" s="515"/>
      <c r="Q713" s="515"/>
      <c r="U713" s="515"/>
      <c r="X713" s="515"/>
      <c r="Y713" s="515"/>
      <c r="Z713" s="515"/>
      <c r="AA713" s="515"/>
      <c r="AB713" s="515"/>
      <c r="AC713" s="515"/>
    </row>
    <row r="714" spans="10:29" ht="11.25">
      <c r="J714" s="515"/>
      <c r="K714" s="515"/>
      <c r="Q714" s="515"/>
      <c r="U714" s="515"/>
      <c r="X714" s="515"/>
      <c r="Y714" s="515"/>
      <c r="Z714" s="515"/>
      <c r="AA714" s="515"/>
      <c r="AB714" s="515"/>
      <c r="AC714" s="515"/>
    </row>
    <row r="715" spans="10:29" ht="11.25">
      <c r="J715" s="515"/>
      <c r="K715" s="515"/>
      <c r="Q715" s="515"/>
      <c r="U715" s="515"/>
      <c r="X715" s="515"/>
      <c r="Y715" s="515"/>
      <c r="Z715" s="515"/>
      <c r="AA715" s="515"/>
      <c r="AB715" s="515"/>
      <c r="AC715" s="515"/>
    </row>
    <row r="716" spans="10:29" ht="11.25">
      <c r="J716" s="515"/>
      <c r="K716" s="515"/>
      <c r="Q716" s="515"/>
      <c r="U716" s="515"/>
      <c r="X716" s="515"/>
      <c r="Y716" s="515"/>
      <c r="Z716" s="515"/>
      <c r="AA716" s="515"/>
      <c r="AB716" s="515"/>
      <c r="AC716" s="515"/>
    </row>
    <row r="717" spans="10:29" ht="11.25">
      <c r="J717" s="515"/>
      <c r="K717" s="515"/>
      <c r="Q717" s="515"/>
      <c r="U717" s="515"/>
      <c r="X717" s="515"/>
      <c r="Y717" s="515"/>
      <c r="Z717" s="515"/>
      <c r="AA717" s="515"/>
      <c r="AB717" s="515"/>
      <c r="AC717" s="515"/>
    </row>
    <row r="718" spans="10:29" ht="11.25">
      <c r="J718" s="515"/>
      <c r="K718" s="515"/>
      <c r="Q718" s="515"/>
      <c r="U718" s="515"/>
      <c r="X718" s="515"/>
      <c r="Y718" s="515"/>
      <c r="Z718" s="515"/>
      <c r="AA718" s="515"/>
      <c r="AB718" s="515"/>
      <c r="AC718" s="515"/>
    </row>
    <row r="719" spans="10:29" ht="11.25">
      <c r="J719" s="515"/>
      <c r="K719" s="515"/>
      <c r="Q719" s="515"/>
      <c r="U719" s="515"/>
      <c r="X719" s="515"/>
      <c r="Y719" s="515"/>
      <c r="Z719" s="515"/>
      <c r="AA719" s="515"/>
      <c r="AB719" s="515"/>
      <c r="AC719" s="515"/>
    </row>
    <row r="720" spans="10:29" ht="11.25">
      <c r="J720" s="515"/>
      <c r="K720" s="515"/>
      <c r="Q720" s="515"/>
      <c r="U720" s="515"/>
      <c r="X720" s="515"/>
      <c r="Y720" s="515"/>
      <c r="Z720" s="515"/>
      <c r="AA720" s="515"/>
      <c r="AB720" s="515"/>
      <c r="AC720" s="515"/>
    </row>
    <row r="721" spans="10:29" ht="11.25">
      <c r="J721" s="515"/>
      <c r="K721" s="515"/>
      <c r="Q721" s="515"/>
      <c r="U721" s="515"/>
      <c r="X721" s="515"/>
      <c r="Y721" s="515"/>
      <c r="Z721" s="515"/>
      <c r="AA721" s="515"/>
      <c r="AB721" s="515"/>
      <c r="AC721" s="515"/>
    </row>
    <row r="722" spans="10:29" ht="11.25">
      <c r="J722" s="515"/>
      <c r="K722" s="515"/>
      <c r="Q722" s="515"/>
      <c r="U722" s="515"/>
      <c r="X722" s="515"/>
      <c r="Y722" s="515"/>
      <c r="Z722" s="515"/>
      <c r="AA722" s="515"/>
      <c r="AB722" s="515"/>
      <c r="AC722" s="515"/>
    </row>
    <row r="723" spans="10:29" ht="11.25">
      <c r="J723" s="515"/>
      <c r="K723" s="515"/>
      <c r="Q723" s="515"/>
      <c r="U723" s="515"/>
      <c r="X723" s="515"/>
      <c r="Y723" s="515"/>
      <c r="Z723" s="515"/>
      <c r="AA723" s="515"/>
      <c r="AB723" s="515"/>
      <c r="AC723" s="515"/>
    </row>
    <row r="724" spans="10:29" ht="11.25">
      <c r="J724" s="515"/>
      <c r="K724" s="515"/>
      <c r="Q724" s="515"/>
      <c r="U724" s="515"/>
      <c r="X724" s="515"/>
      <c r="Y724" s="515"/>
      <c r="Z724" s="515"/>
      <c r="AA724" s="515"/>
      <c r="AB724" s="515"/>
      <c r="AC724" s="515"/>
    </row>
    <row r="725" spans="10:29" ht="11.25">
      <c r="J725" s="515"/>
      <c r="K725" s="515"/>
      <c r="Q725" s="515"/>
      <c r="U725" s="515"/>
      <c r="X725" s="515"/>
      <c r="Y725" s="515"/>
      <c r="Z725" s="515"/>
      <c r="AA725" s="515"/>
      <c r="AB725" s="515"/>
      <c r="AC725" s="515"/>
    </row>
    <row r="726" spans="10:29" ht="11.25">
      <c r="J726" s="515"/>
      <c r="K726" s="515"/>
      <c r="Q726" s="515"/>
      <c r="U726" s="515"/>
      <c r="X726" s="515"/>
      <c r="Y726" s="515"/>
      <c r="Z726" s="515"/>
      <c r="AA726" s="515"/>
      <c r="AB726" s="515"/>
      <c r="AC726" s="515"/>
    </row>
    <row r="727" spans="10:29" ht="11.25">
      <c r="J727" s="515"/>
      <c r="K727" s="515"/>
      <c r="Q727" s="515"/>
      <c r="U727" s="515"/>
      <c r="X727" s="515"/>
      <c r="Y727" s="515"/>
      <c r="Z727" s="515"/>
      <c r="AA727" s="515"/>
      <c r="AB727" s="515"/>
      <c r="AC727" s="515"/>
    </row>
    <row r="728" spans="10:29" ht="11.25">
      <c r="J728" s="515"/>
      <c r="K728" s="515"/>
      <c r="Q728" s="515"/>
      <c r="U728" s="515"/>
      <c r="X728" s="515"/>
      <c r="Y728" s="515"/>
      <c r="Z728" s="515"/>
      <c r="AA728" s="515"/>
      <c r="AB728" s="515"/>
      <c r="AC728" s="515"/>
    </row>
    <row r="729" spans="10:29" ht="11.25">
      <c r="J729" s="515"/>
      <c r="K729" s="515"/>
      <c r="Q729" s="515"/>
      <c r="U729" s="515"/>
      <c r="X729" s="515"/>
      <c r="Y729" s="515"/>
      <c r="Z729" s="515"/>
      <c r="AA729" s="515"/>
      <c r="AB729" s="515"/>
      <c r="AC729" s="515"/>
    </row>
    <row r="730" spans="10:29" ht="11.25">
      <c r="J730" s="515"/>
      <c r="K730" s="515"/>
      <c r="Q730" s="515"/>
      <c r="U730" s="515"/>
      <c r="X730" s="515"/>
      <c r="Y730" s="515"/>
      <c r="Z730" s="515"/>
      <c r="AA730" s="515"/>
      <c r="AB730" s="515"/>
      <c r="AC730" s="515"/>
    </row>
    <row r="731" spans="10:29" ht="11.25">
      <c r="J731" s="515"/>
      <c r="K731" s="515"/>
      <c r="Q731" s="515"/>
      <c r="U731" s="515"/>
      <c r="X731" s="515"/>
      <c r="Y731" s="515"/>
      <c r="Z731" s="515"/>
      <c r="AA731" s="515"/>
      <c r="AB731" s="515"/>
      <c r="AC731" s="515"/>
    </row>
    <row r="732" spans="10:29" ht="11.25">
      <c r="J732" s="515"/>
      <c r="K732" s="515"/>
      <c r="Q732" s="515"/>
      <c r="U732" s="515"/>
      <c r="X732" s="515"/>
      <c r="Y732" s="515"/>
      <c r="Z732" s="515"/>
      <c r="AA732" s="515"/>
      <c r="AB732" s="515"/>
      <c r="AC732" s="515"/>
    </row>
    <row r="733" spans="10:29" ht="11.25">
      <c r="J733" s="515"/>
      <c r="K733" s="515"/>
      <c r="Q733" s="515"/>
      <c r="U733" s="515"/>
      <c r="X733" s="515"/>
      <c r="Y733" s="515"/>
      <c r="Z733" s="515"/>
      <c r="AA733" s="515"/>
      <c r="AB733" s="515"/>
      <c r="AC733" s="515"/>
    </row>
    <row r="734" spans="10:29" ht="11.25">
      <c r="J734" s="515"/>
      <c r="K734" s="515"/>
      <c r="Q734" s="515"/>
      <c r="U734" s="515"/>
      <c r="X734" s="515"/>
      <c r="Y734" s="515"/>
      <c r="Z734" s="515"/>
      <c r="AA734" s="515"/>
      <c r="AB734" s="515"/>
      <c r="AC734" s="515"/>
    </row>
    <row r="735" spans="10:29" ht="11.25">
      <c r="J735" s="515"/>
      <c r="K735" s="515"/>
      <c r="Q735" s="515"/>
      <c r="U735" s="515"/>
      <c r="X735" s="515"/>
      <c r="Y735" s="515"/>
      <c r="Z735" s="515"/>
      <c r="AA735" s="515"/>
      <c r="AB735" s="515"/>
      <c r="AC735" s="515"/>
    </row>
    <row r="736" spans="10:29" ht="11.25">
      <c r="J736" s="515"/>
      <c r="K736" s="515"/>
      <c r="Q736" s="515"/>
      <c r="U736" s="515"/>
      <c r="X736" s="515"/>
      <c r="Y736" s="515"/>
      <c r="Z736" s="515"/>
      <c r="AA736" s="515"/>
      <c r="AB736" s="515"/>
      <c r="AC736" s="515"/>
    </row>
    <row r="737" spans="10:29" ht="11.25">
      <c r="J737" s="515"/>
      <c r="K737" s="515"/>
      <c r="Q737" s="515"/>
      <c r="U737" s="515"/>
      <c r="X737" s="515"/>
      <c r="Y737" s="515"/>
      <c r="Z737" s="515"/>
      <c r="AA737" s="515"/>
      <c r="AB737" s="515"/>
      <c r="AC737" s="515"/>
    </row>
    <row r="738" spans="10:29" ht="11.25">
      <c r="J738" s="515"/>
      <c r="K738" s="515"/>
      <c r="Q738" s="515"/>
      <c r="U738" s="515"/>
      <c r="X738" s="515"/>
      <c r="Y738" s="515"/>
      <c r="Z738" s="515"/>
      <c r="AA738" s="515"/>
      <c r="AB738" s="515"/>
      <c r="AC738" s="515"/>
    </row>
    <row r="739" spans="10:29" ht="11.25">
      <c r="J739" s="515"/>
      <c r="K739" s="515"/>
      <c r="Q739" s="515"/>
      <c r="U739" s="515"/>
      <c r="X739" s="515"/>
      <c r="Y739" s="515"/>
      <c r="Z739" s="515"/>
      <c r="AA739" s="515"/>
      <c r="AB739" s="515"/>
      <c r="AC739" s="515"/>
    </row>
    <row r="740" spans="10:29" ht="11.25">
      <c r="J740" s="515"/>
      <c r="K740" s="515"/>
      <c r="Q740" s="515"/>
      <c r="U740" s="515"/>
      <c r="X740" s="515"/>
      <c r="Y740" s="515"/>
      <c r="Z740" s="515"/>
      <c r="AA740" s="515"/>
      <c r="AB740" s="515"/>
      <c r="AC740" s="515"/>
    </row>
    <row r="741" spans="10:29" ht="11.25">
      <c r="J741" s="515"/>
      <c r="K741" s="515"/>
      <c r="Q741" s="515"/>
      <c r="U741" s="515"/>
      <c r="X741" s="515"/>
      <c r="Y741" s="515"/>
      <c r="Z741" s="515"/>
      <c r="AA741" s="515"/>
      <c r="AB741" s="515"/>
      <c r="AC741" s="515"/>
    </row>
    <row r="742" spans="10:29" ht="11.25">
      <c r="J742" s="515"/>
      <c r="K742" s="515"/>
      <c r="Q742" s="515"/>
      <c r="U742" s="515"/>
      <c r="X742" s="515"/>
      <c r="Y742" s="515"/>
      <c r="Z742" s="515"/>
      <c r="AA742" s="515"/>
      <c r="AB742" s="515"/>
      <c r="AC742" s="515"/>
    </row>
    <row r="743" spans="10:29" ht="11.25">
      <c r="J743" s="515"/>
      <c r="K743" s="515"/>
      <c r="Q743" s="515"/>
      <c r="U743" s="515"/>
      <c r="X743" s="515"/>
      <c r="Y743" s="515"/>
      <c r="Z743" s="515"/>
      <c r="AA743" s="515"/>
      <c r="AB743" s="515"/>
      <c r="AC743" s="515"/>
    </row>
    <row r="744" spans="10:29" ht="11.25">
      <c r="J744" s="515"/>
      <c r="K744" s="515"/>
      <c r="Q744" s="515"/>
      <c r="U744" s="515"/>
      <c r="X744" s="515"/>
      <c r="Y744" s="515"/>
      <c r="Z744" s="515"/>
      <c r="AA744" s="515"/>
      <c r="AB744" s="515"/>
      <c r="AC744" s="515"/>
    </row>
    <row r="745" spans="10:29" ht="11.25">
      <c r="J745" s="515"/>
      <c r="K745" s="515"/>
      <c r="Q745" s="515"/>
      <c r="U745" s="515"/>
      <c r="X745" s="515"/>
      <c r="Y745" s="515"/>
      <c r="Z745" s="515"/>
      <c r="AA745" s="515"/>
      <c r="AB745" s="515"/>
      <c r="AC745" s="515"/>
    </row>
    <row r="746" spans="10:29" ht="11.25">
      <c r="J746" s="515"/>
      <c r="K746" s="515"/>
      <c r="Q746" s="515"/>
      <c r="U746" s="515"/>
      <c r="X746" s="515"/>
      <c r="Y746" s="515"/>
      <c r="Z746" s="515"/>
      <c r="AA746" s="515"/>
      <c r="AB746" s="515"/>
      <c r="AC746" s="515"/>
    </row>
    <row r="747" spans="10:29" ht="11.25">
      <c r="J747" s="515"/>
      <c r="K747" s="515"/>
      <c r="Q747" s="515"/>
      <c r="U747" s="515"/>
      <c r="X747" s="515"/>
      <c r="Y747" s="515"/>
      <c r="Z747" s="515"/>
      <c r="AA747" s="515"/>
      <c r="AB747" s="515"/>
      <c r="AC747" s="515"/>
    </row>
    <row r="748" spans="10:29" ht="11.25">
      <c r="J748" s="515"/>
      <c r="K748" s="515"/>
      <c r="Q748" s="515"/>
      <c r="U748" s="515"/>
      <c r="X748" s="515"/>
      <c r="Y748" s="515"/>
      <c r="Z748" s="515"/>
      <c r="AA748" s="515"/>
      <c r="AB748" s="515"/>
      <c r="AC748" s="515"/>
    </row>
    <row r="749" spans="10:29" ht="11.25">
      <c r="J749" s="515"/>
      <c r="K749" s="515"/>
      <c r="Q749" s="515"/>
      <c r="U749" s="515"/>
      <c r="X749" s="515"/>
      <c r="Y749" s="515"/>
      <c r="Z749" s="515"/>
      <c r="AA749" s="515"/>
      <c r="AB749" s="515"/>
      <c r="AC749" s="515"/>
    </row>
    <row r="750" spans="10:29" ht="11.25">
      <c r="J750" s="515"/>
      <c r="K750" s="515"/>
      <c r="Q750" s="515"/>
      <c r="U750" s="515"/>
      <c r="X750" s="515"/>
      <c r="Y750" s="515"/>
      <c r="Z750" s="515"/>
      <c r="AA750" s="515"/>
      <c r="AB750" s="515"/>
      <c r="AC750" s="515"/>
    </row>
    <row r="751" spans="10:29" ht="11.25">
      <c r="J751" s="515"/>
      <c r="K751" s="515"/>
      <c r="Q751" s="515"/>
      <c r="U751" s="515"/>
      <c r="X751" s="515"/>
      <c r="Y751" s="515"/>
      <c r="Z751" s="515"/>
      <c r="AA751" s="515"/>
      <c r="AB751" s="515"/>
      <c r="AC751" s="515"/>
    </row>
    <row r="752" spans="10:29" ht="11.25">
      <c r="J752" s="515"/>
      <c r="K752" s="515"/>
      <c r="Q752" s="515"/>
      <c r="U752" s="515"/>
      <c r="X752" s="515"/>
      <c r="Y752" s="515"/>
      <c r="Z752" s="515"/>
      <c r="AA752" s="515"/>
      <c r="AB752" s="515"/>
      <c r="AC752" s="515"/>
    </row>
    <row r="753" spans="10:29" ht="11.25">
      <c r="J753" s="515"/>
      <c r="K753" s="515"/>
      <c r="Q753" s="515"/>
      <c r="U753" s="515"/>
      <c r="X753" s="515"/>
      <c r="Y753" s="515"/>
      <c r="Z753" s="515"/>
      <c r="AA753" s="515"/>
      <c r="AB753" s="515"/>
      <c r="AC753" s="515"/>
    </row>
    <row r="754" spans="10:29" ht="11.25">
      <c r="J754" s="515"/>
      <c r="K754" s="515"/>
      <c r="Q754" s="515"/>
      <c r="U754" s="515"/>
      <c r="X754" s="515"/>
      <c r="Y754" s="515"/>
      <c r="Z754" s="515"/>
      <c r="AA754" s="515"/>
      <c r="AB754" s="515"/>
      <c r="AC754" s="515"/>
    </row>
    <row r="755" spans="10:29" ht="11.25">
      <c r="J755" s="515"/>
      <c r="K755" s="515"/>
      <c r="Q755" s="515"/>
      <c r="U755" s="515"/>
      <c r="X755" s="515"/>
      <c r="Y755" s="515"/>
      <c r="Z755" s="515"/>
      <c r="AA755" s="515"/>
      <c r="AB755" s="515"/>
      <c r="AC755" s="515"/>
    </row>
    <row r="756" spans="10:29" ht="11.25">
      <c r="J756" s="515"/>
      <c r="K756" s="515"/>
      <c r="Q756" s="515"/>
      <c r="U756" s="515"/>
      <c r="X756" s="515"/>
      <c r="Y756" s="515"/>
      <c r="Z756" s="515"/>
      <c r="AA756" s="515"/>
      <c r="AB756" s="515"/>
      <c r="AC756" s="515"/>
    </row>
    <row r="757" spans="10:29" ht="11.25">
      <c r="J757" s="515"/>
      <c r="K757" s="515"/>
      <c r="Q757" s="515"/>
      <c r="U757" s="515"/>
      <c r="X757" s="515"/>
      <c r="Y757" s="515"/>
      <c r="Z757" s="515"/>
      <c r="AA757" s="515"/>
      <c r="AB757" s="515"/>
      <c r="AC757" s="515"/>
    </row>
    <row r="758" spans="10:29" ht="11.25">
      <c r="J758" s="515"/>
      <c r="K758" s="515"/>
      <c r="Q758" s="515"/>
      <c r="U758" s="515"/>
      <c r="X758" s="515"/>
      <c r="Y758" s="515"/>
      <c r="Z758" s="515"/>
      <c r="AA758" s="515"/>
      <c r="AB758" s="515"/>
      <c r="AC758" s="515"/>
    </row>
    <row r="759" spans="10:29" ht="11.25">
      <c r="J759" s="515"/>
      <c r="K759" s="515"/>
      <c r="Q759" s="515"/>
      <c r="U759" s="515"/>
      <c r="X759" s="515"/>
      <c r="Y759" s="515"/>
      <c r="Z759" s="515"/>
      <c r="AA759" s="515"/>
      <c r="AB759" s="515"/>
      <c r="AC759" s="515"/>
    </row>
    <row r="760" spans="10:29" ht="11.25">
      <c r="J760" s="515"/>
      <c r="K760" s="515"/>
      <c r="Q760" s="515"/>
      <c r="U760" s="515"/>
      <c r="X760" s="515"/>
      <c r="Y760" s="515"/>
      <c r="Z760" s="515"/>
      <c r="AA760" s="515"/>
      <c r="AB760" s="515"/>
      <c r="AC760" s="515"/>
    </row>
    <row r="761" spans="10:29" ht="11.25">
      <c r="J761" s="515"/>
      <c r="K761" s="515"/>
      <c r="Q761" s="515"/>
      <c r="U761" s="515"/>
      <c r="X761" s="515"/>
      <c r="Y761" s="515"/>
      <c r="Z761" s="515"/>
      <c r="AA761" s="515"/>
      <c r="AB761" s="515"/>
      <c r="AC761" s="515"/>
    </row>
    <row r="762" spans="10:29" ht="11.25">
      <c r="J762" s="515"/>
      <c r="K762" s="515"/>
      <c r="Q762" s="515"/>
      <c r="U762" s="515"/>
      <c r="X762" s="515"/>
      <c r="Y762" s="515"/>
      <c r="Z762" s="515"/>
      <c r="AA762" s="515"/>
      <c r="AB762" s="515"/>
      <c r="AC762" s="515"/>
    </row>
    <row r="763" spans="10:29" ht="11.25">
      <c r="J763" s="515"/>
      <c r="K763" s="515"/>
      <c r="Q763" s="515"/>
      <c r="U763" s="515"/>
      <c r="X763" s="515"/>
      <c r="Y763" s="515"/>
      <c r="Z763" s="515"/>
      <c r="AA763" s="515"/>
      <c r="AB763" s="515"/>
      <c r="AC763" s="515"/>
    </row>
    <row r="764" spans="10:29" ht="11.25">
      <c r="J764" s="515"/>
      <c r="K764" s="515"/>
      <c r="Q764" s="515"/>
      <c r="U764" s="515"/>
      <c r="X764" s="515"/>
      <c r="Y764" s="515"/>
      <c r="Z764" s="515"/>
      <c r="AA764" s="515"/>
      <c r="AB764" s="515"/>
      <c r="AC764" s="515"/>
    </row>
    <row r="765" spans="10:29" ht="11.25">
      <c r="J765" s="515"/>
      <c r="K765" s="515"/>
      <c r="Q765" s="515"/>
      <c r="U765" s="515"/>
      <c r="X765" s="515"/>
      <c r="Y765" s="515"/>
      <c r="Z765" s="515"/>
      <c r="AA765" s="515"/>
      <c r="AB765" s="515"/>
      <c r="AC765" s="515"/>
    </row>
    <row r="766" spans="10:29" ht="11.25">
      <c r="J766" s="515"/>
      <c r="K766" s="515"/>
      <c r="Q766" s="515"/>
      <c r="U766" s="515"/>
      <c r="X766" s="515"/>
      <c r="Y766" s="515"/>
      <c r="Z766" s="515"/>
      <c r="AA766" s="515"/>
      <c r="AB766" s="515"/>
      <c r="AC766" s="515"/>
    </row>
    <row r="767" spans="10:29" ht="11.25">
      <c r="J767" s="515"/>
      <c r="K767" s="515"/>
      <c r="Q767" s="515"/>
      <c r="U767" s="515"/>
      <c r="X767" s="515"/>
      <c r="Y767" s="515"/>
      <c r="Z767" s="515"/>
      <c r="AA767" s="515"/>
      <c r="AB767" s="515"/>
      <c r="AC767" s="515"/>
    </row>
    <row r="768" spans="10:29" ht="11.25">
      <c r="J768" s="515"/>
      <c r="K768" s="515"/>
      <c r="Q768" s="515"/>
      <c r="U768" s="515"/>
      <c r="X768" s="515"/>
      <c r="Y768" s="515"/>
      <c r="Z768" s="515"/>
      <c r="AA768" s="515"/>
      <c r="AB768" s="515"/>
      <c r="AC768" s="515"/>
    </row>
    <row r="769" spans="10:29" ht="11.25">
      <c r="J769" s="515"/>
      <c r="K769" s="515"/>
      <c r="Q769" s="515"/>
      <c r="U769" s="515"/>
      <c r="X769" s="515"/>
      <c r="Y769" s="515"/>
      <c r="Z769" s="515"/>
      <c r="AA769" s="515"/>
      <c r="AB769" s="515"/>
      <c r="AC769" s="515"/>
    </row>
    <row r="770" spans="10:29" ht="11.25">
      <c r="J770" s="515"/>
      <c r="K770" s="515"/>
      <c r="Q770" s="515"/>
      <c r="U770" s="515"/>
      <c r="X770" s="515"/>
      <c r="Y770" s="515"/>
      <c r="Z770" s="515"/>
      <c r="AA770" s="515"/>
      <c r="AB770" s="515"/>
      <c r="AC770" s="515"/>
    </row>
    <row r="771" spans="10:29" ht="11.25">
      <c r="J771" s="515"/>
      <c r="K771" s="515"/>
      <c r="Q771" s="515"/>
      <c r="U771" s="515"/>
      <c r="X771" s="515"/>
      <c r="Y771" s="515"/>
      <c r="Z771" s="515"/>
      <c r="AA771" s="515"/>
      <c r="AB771" s="515"/>
      <c r="AC771" s="515"/>
    </row>
    <row r="772" spans="10:29" ht="11.25">
      <c r="J772" s="515"/>
      <c r="K772" s="515"/>
      <c r="Q772" s="515"/>
      <c r="U772" s="515"/>
      <c r="X772" s="515"/>
      <c r="Y772" s="515"/>
      <c r="Z772" s="515"/>
      <c r="AA772" s="515"/>
      <c r="AB772" s="515"/>
      <c r="AC772" s="515"/>
    </row>
    <row r="773" spans="10:29" ht="11.25">
      <c r="J773" s="515"/>
      <c r="K773" s="515"/>
      <c r="Q773" s="515"/>
      <c r="U773" s="515"/>
      <c r="X773" s="515"/>
      <c r="Y773" s="515"/>
      <c r="Z773" s="515"/>
      <c r="AA773" s="515"/>
      <c r="AB773" s="515"/>
      <c r="AC773" s="515"/>
    </row>
    <row r="774" spans="10:29" ht="11.25">
      <c r="J774" s="515"/>
      <c r="K774" s="515"/>
      <c r="Q774" s="515"/>
      <c r="U774" s="515"/>
      <c r="X774" s="515"/>
      <c r="Y774" s="515"/>
      <c r="Z774" s="515"/>
      <c r="AA774" s="515"/>
      <c r="AB774" s="515"/>
      <c r="AC774" s="515"/>
    </row>
    <row r="775" spans="10:29" ht="11.25">
      <c r="J775" s="515"/>
      <c r="K775" s="515"/>
      <c r="Q775" s="515"/>
      <c r="U775" s="515"/>
      <c r="X775" s="515"/>
      <c r="Y775" s="515"/>
      <c r="Z775" s="515"/>
      <c r="AA775" s="515"/>
      <c r="AB775" s="515"/>
      <c r="AC775" s="515"/>
    </row>
    <row r="776" spans="10:29" ht="11.25">
      <c r="J776" s="515"/>
      <c r="K776" s="515"/>
      <c r="Q776" s="515"/>
      <c r="U776" s="515"/>
      <c r="X776" s="515"/>
      <c r="Y776" s="515"/>
      <c r="Z776" s="515"/>
      <c r="AA776" s="515"/>
      <c r="AB776" s="515"/>
      <c r="AC776" s="515"/>
    </row>
    <row r="777" spans="10:29" ht="11.25">
      <c r="J777" s="515"/>
      <c r="K777" s="515"/>
      <c r="Q777" s="515"/>
      <c r="U777" s="515"/>
      <c r="X777" s="515"/>
      <c r="Y777" s="515"/>
      <c r="Z777" s="515"/>
      <c r="AA777" s="515"/>
      <c r="AB777" s="515"/>
      <c r="AC777" s="515"/>
    </row>
    <row r="778" spans="10:29" ht="11.25">
      <c r="J778" s="515"/>
      <c r="K778" s="515"/>
      <c r="Q778" s="515"/>
      <c r="U778" s="515"/>
      <c r="X778" s="515"/>
      <c r="Y778" s="515"/>
      <c r="Z778" s="515"/>
      <c r="AA778" s="515"/>
      <c r="AB778" s="515"/>
      <c r="AC778" s="515"/>
    </row>
    <row r="779" spans="10:29" ht="11.25">
      <c r="J779" s="515"/>
      <c r="K779" s="515"/>
      <c r="Q779" s="515"/>
      <c r="U779" s="515"/>
      <c r="X779" s="515"/>
      <c r="Y779" s="515"/>
      <c r="Z779" s="515"/>
      <c r="AA779" s="515"/>
      <c r="AB779" s="515"/>
      <c r="AC779" s="515"/>
    </row>
    <row r="780" spans="10:29" ht="11.25">
      <c r="J780" s="515"/>
      <c r="K780" s="515"/>
      <c r="Q780" s="515"/>
      <c r="U780" s="515"/>
      <c r="X780" s="515"/>
      <c r="Y780" s="515"/>
      <c r="Z780" s="515"/>
      <c r="AA780" s="515"/>
      <c r="AB780" s="515"/>
      <c r="AC780" s="515"/>
    </row>
    <row r="781" spans="10:29" ht="11.25">
      <c r="J781" s="515"/>
      <c r="K781" s="515"/>
      <c r="Q781" s="515"/>
      <c r="U781" s="515"/>
      <c r="X781" s="515"/>
      <c r="Y781" s="515"/>
      <c r="Z781" s="515"/>
      <c r="AA781" s="515"/>
      <c r="AB781" s="515"/>
      <c r="AC781" s="515"/>
    </row>
    <row r="782" spans="10:29" ht="11.25">
      <c r="J782" s="515"/>
      <c r="K782" s="515"/>
      <c r="Q782" s="515"/>
      <c r="U782" s="515"/>
      <c r="X782" s="515"/>
      <c r="Y782" s="515"/>
      <c r="Z782" s="515"/>
      <c r="AA782" s="515"/>
      <c r="AB782" s="515"/>
      <c r="AC782" s="515"/>
    </row>
    <row r="783" spans="10:29" ht="11.25">
      <c r="J783" s="515"/>
      <c r="K783" s="515"/>
      <c r="Q783" s="515"/>
      <c r="U783" s="515"/>
      <c r="X783" s="515"/>
      <c r="Y783" s="515"/>
      <c r="Z783" s="515"/>
      <c r="AA783" s="515"/>
      <c r="AB783" s="515"/>
      <c r="AC783" s="515"/>
    </row>
    <row r="784" spans="10:29" ht="11.25">
      <c r="J784" s="515"/>
      <c r="K784" s="515"/>
      <c r="Q784" s="515"/>
      <c r="U784" s="515"/>
      <c r="X784" s="515"/>
      <c r="Y784" s="515"/>
      <c r="Z784" s="515"/>
      <c r="AA784" s="515"/>
      <c r="AB784" s="515"/>
      <c r="AC784" s="515"/>
    </row>
    <row r="785" spans="10:29" ht="11.25">
      <c r="J785" s="515"/>
      <c r="K785" s="515"/>
      <c r="Q785" s="515"/>
      <c r="U785" s="515"/>
      <c r="X785" s="515"/>
      <c r="Y785" s="515"/>
      <c r="Z785" s="515"/>
      <c r="AA785" s="515"/>
      <c r="AB785" s="515"/>
      <c r="AC785" s="515"/>
    </row>
    <row r="786" spans="10:29" ht="11.25">
      <c r="J786" s="515"/>
      <c r="K786" s="515"/>
      <c r="Q786" s="515"/>
      <c r="U786" s="515"/>
      <c r="X786" s="515"/>
      <c r="Y786" s="515"/>
      <c r="Z786" s="515"/>
      <c r="AA786" s="515"/>
      <c r="AB786" s="515"/>
      <c r="AC786" s="515"/>
    </row>
    <row r="787" spans="10:29" ht="11.25">
      <c r="J787" s="515"/>
      <c r="K787" s="515"/>
      <c r="Q787" s="515"/>
      <c r="U787" s="515"/>
      <c r="X787" s="515"/>
      <c r="Y787" s="515"/>
      <c r="Z787" s="515"/>
      <c r="AA787" s="515"/>
      <c r="AB787" s="515"/>
      <c r="AC787" s="515"/>
    </row>
    <row r="788" spans="10:29" ht="11.25">
      <c r="J788" s="515"/>
      <c r="K788" s="515"/>
      <c r="Q788" s="515"/>
      <c r="U788" s="515"/>
      <c r="X788" s="515"/>
      <c r="Y788" s="515"/>
      <c r="Z788" s="515"/>
      <c r="AA788" s="515"/>
      <c r="AB788" s="515"/>
      <c r="AC788" s="515"/>
    </row>
    <row r="789" spans="10:29" ht="11.25">
      <c r="J789" s="515"/>
      <c r="K789" s="515"/>
      <c r="Q789" s="515"/>
      <c r="U789" s="515"/>
      <c r="X789" s="515"/>
      <c r="Y789" s="515"/>
      <c r="Z789" s="515"/>
      <c r="AA789" s="515"/>
      <c r="AB789" s="515"/>
      <c r="AC789" s="515"/>
    </row>
    <row r="790" spans="10:29" ht="11.25">
      <c r="J790" s="515"/>
      <c r="K790" s="515"/>
      <c r="Q790" s="515"/>
      <c r="U790" s="515"/>
      <c r="X790" s="515"/>
      <c r="Y790" s="515"/>
      <c r="Z790" s="515"/>
      <c r="AA790" s="515"/>
      <c r="AB790" s="515"/>
      <c r="AC790" s="515"/>
    </row>
    <row r="791" spans="10:29" ht="11.25">
      <c r="J791" s="515"/>
      <c r="K791" s="515"/>
      <c r="Q791" s="515"/>
      <c r="U791" s="515"/>
      <c r="X791" s="515"/>
      <c r="Y791" s="515"/>
      <c r="Z791" s="515"/>
      <c r="AA791" s="515"/>
      <c r="AB791" s="515"/>
      <c r="AC791" s="515"/>
    </row>
    <row r="792" spans="10:29" ht="11.25">
      <c r="J792" s="515"/>
      <c r="K792" s="515"/>
      <c r="Q792" s="515"/>
      <c r="U792" s="515"/>
      <c r="X792" s="515"/>
      <c r="Y792" s="515"/>
      <c r="Z792" s="515"/>
      <c r="AA792" s="515"/>
      <c r="AB792" s="515"/>
      <c r="AC792" s="515"/>
    </row>
    <row r="793" spans="10:29" ht="11.25">
      <c r="J793" s="515"/>
      <c r="K793" s="515"/>
      <c r="Q793" s="515"/>
      <c r="U793" s="515"/>
      <c r="X793" s="515"/>
      <c r="Y793" s="515"/>
      <c r="Z793" s="515"/>
      <c r="AA793" s="515"/>
      <c r="AB793" s="515"/>
      <c r="AC793" s="515"/>
    </row>
    <row r="794" spans="10:29" ht="11.25">
      <c r="J794" s="515"/>
      <c r="K794" s="515"/>
      <c r="Q794" s="515"/>
      <c r="U794" s="515"/>
      <c r="X794" s="515"/>
      <c r="Y794" s="515"/>
      <c r="Z794" s="515"/>
      <c r="AA794" s="515"/>
      <c r="AB794" s="515"/>
      <c r="AC794" s="515"/>
    </row>
    <row r="795" spans="10:29" ht="11.25">
      <c r="J795" s="515"/>
      <c r="K795" s="515"/>
      <c r="Q795" s="515"/>
      <c r="U795" s="515"/>
      <c r="X795" s="515"/>
      <c r="Y795" s="515"/>
      <c r="Z795" s="515"/>
      <c r="AA795" s="515"/>
      <c r="AB795" s="515"/>
      <c r="AC795" s="515"/>
    </row>
    <row r="796" spans="10:29" ht="11.25">
      <c r="J796" s="515"/>
      <c r="K796" s="515"/>
      <c r="Q796" s="515"/>
      <c r="U796" s="515"/>
      <c r="X796" s="515"/>
      <c r="Y796" s="515"/>
      <c r="Z796" s="515"/>
      <c r="AA796" s="515"/>
      <c r="AB796" s="515"/>
      <c r="AC796" s="515"/>
    </row>
    <row r="797" spans="10:29" ht="11.25">
      <c r="J797" s="515"/>
      <c r="K797" s="515"/>
      <c r="Q797" s="515"/>
      <c r="U797" s="515"/>
      <c r="X797" s="515"/>
      <c r="Y797" s="515"/>
      <c r="Z797" s="515"/>
      <c r="AA797" s="515"/>
      <c r="AB797" s="515"/>
      <c r="AC797" s="515"/>
    </row>
    <row r="798" spans="10:29" ht="11.25">
      <c r="J798" s="515"/>
      <c r="K798" s="515"/>
      <c r="Q798" s="515"/>
      <c r="U798" s="515"/>
      <c r="X798" s="515"/>
      <c r="Y798" s="515"/>
      <c r="Z798" s="515"/>
      <c r="AA798" s="515"/>
      <c r="AB798" s="515"/>
      <c r="AC798" s="515"/>
    </row>
    <row r="799" spans="10:29" ht="11.25">
      <c r="J799" s="515"/>
      <c r="K799" s="515"/>
      <c r="Q799" s="515"/>
      <c r="U799" s="515"/>
      <c r="X799" s="515"/>
      <c r="Y799" s="515"/>
      <c r="Z799" s="515"/>
      <c r="AA799" s="515"/>
      <c r="AB799" s="515"/>
      <c r="AC799" s="515"/>
    </row>
    <row r="800" spans="10:29" ht="11.25">
      <c r="J800" s="515"/>
      <c r="K800" s="515"/>
      <c r="Q800" s="515"/>
      <c r="U800" s="515"/>
      <c r="X800" s="515"/>
      <c r="Y800" s="515"/>
      <c r="Z800" s="515"/>
      <c r="AA800" s="515"/>
      <c r="AB800" s="515"/>
      <c r="AC800" s="515"/>
    </row>
    <row r="801" spans="10:29" ht="11.25">
      <c r="J801" s="515"/>
      <c r="K801" s="515"/>
      <c r="Q801" s="515"/>
      <c r="U801" s="515"/>
      <c r="X801" s="515"/>
      <c r="Y801" s="515"/>
      <c r="Z801" s="515"/>
      <c r="AA801" s="515"/>
      <c r="AB801" s="515"/>
      <c r="AC801" s="515"/>
    </row>
    <row r="802" spans="10:29" ht="11.25">
      <c r="J802" s="515"/>
      <c r="K802" s="515"/>
      <c r="Q802" s="515"/>
      <c r="U802" s="515"/>
      <c r="X802" s="515"/>
      <c r="Y802" s="515"/>
      <c r="Z802" s="515"/>
      <c r="AA802" s="515"/>
      <c r="AB802" s="515"/>
      <c r="AC802" s="515"/>
    </row>
    <row r="803" spans="10:29" ht="11.25">
      <c r="J803" s="515"/>
      <c r="K803" s="515"/>
      <c r="Q803" s="515"/>
      <c r="U803" s="515"/>
      <c r="X803" s="515"/>
      <c r="Y803" s="515"/>
      <c r="Z803" s="515"/>
      <c r="AA803" s="515"/>
      <c r="AB803" s="515"/>
      <c r="AC803" s="515"/>
    </row>
    <row r="804" spans="10:29" ht="11.25">
      <c r="J804" s="515"/>
      <c r="K804" s="515"/>
      <c r="Q804" s="515"/>
      <c r="U804" s="515"/>
      <c r="X804" s="515"/>
      <c r="Y804" s="515"/>
      <c r="Z804" s="515"/>
      <c r="AA804" s="515"/>
      <c r="AB804" s="515"/>
      <c r="AC804" s="515"/>
    </row>
    <row r="805" spans="10:29" ht="11.25">
      <c r="J805" s="515"/>
      <c r="K805" s="515"/>
      <c r="Q805" s="515"/>
      <c r="U805" s="515"/>
      <c r="X805" s="515"/>
      <c r="Y805" s="515"/>
      <c r="Z805" s="515"/>
      <c r="AA805" s="515"/>
      <c r="AB805" s="515"/>
      <c r="AC805" s="515"/>
    </row>
    <row r="806" spans="10:29" ht="11.25">
      <c r="J806" s="515"/>
      <c r="K806" s="515"/>
      <c r="Q806" s="515"/>
      <c r="U806" s="515"/>
      <c r="X806" s="515"/>
      <c r="Y806" s="515"/>
      <c r="Z806" s="515"/>
      <c r="AA806" s="515"/>
      <c r="AB806" s="515"/>
      <c r="AC806" s="515"/>
    </row>
    <row r="807" spans="10:29" ht="11.25">
      <c r="J807" s="515"/>
      <c r="K807" s="515"/>
      <c r="Q807" s="515"/>
      <c r="U807" s="515"/>
      <c r="X807" s="515"/>
      <c r="Y807" s="515"/>
      <c r="Z807" s="515"/>
      <c r="AA807" s="515"/>
      <c r="AB807" s="515"/>
      <c r="AC807" s="515"/>
    </row>
    <row r="808" spans="10:29" ht="11.25">
      <c r="J808" s="515"/>
      <c r="K808" s="515"/>
      <c r="Q808" s="515"/>
      <c r="U808" s="515"/>
      <c r="X808" s="515"/>
      <c r="Y808" s="515"/>
      <c r="Z808" s="515"/>
      <c r="AA808" s="515"/>
      <c r="AB808" s="515"/>
      <c r="AC808" s="515"/>
    </row>
    <row r="809" spans="10:29" ht="11.25">
      <c r="J809" s="515"/>
      <c r="K809" s="515"/>
      <c r="Q809" s="515"/>
      <c r="U809" s="515"/>
      <c r="X809" s="515"/>
      <c r="Y809" s="515"/>
      <c r="Z809" s="515"/>
      <c r="AA809" s="515"/>
      <c r="AB809" s="515"/>
      <c r="AC809" s="515"/>
    </row>
    <row r="810" spans="10:29" ht="11.25">
      <c r="J810" s="515"/>
      <c r="K810" s="515"/>
      <c r="Q810" s="515"/>
      <c r="U810" s="515"/>
      <c r="X810" s="515"/>
      <c r="Y810" s="515"/>
      <c r="Z810" s="515"/>
      <c r="AA810" s="515"/>
      <c r="AB810" s="515"/>
      <c r="AC810" s="515"/>
    </row>
    <row r="811" spans="10:29" ht="11.25">
      <c r="J811" s="515"/>
      <c r="K811" s="515"/>
      <c r="Q811" s="515"/>
      <c r="U811" s="515"/>
      <c r="X811" s="515"/>
      <c r="Y811" s="515"/>
      <c r="Z811" s="515"/>
      <c r="AA811" s="515"/>
      <c r="AB811" s="515"/>
      <c r="AC811" s="515"/>
    </row>
    <row r="812" spans="10:29" ht="11.25">
      <c r="J812" s="515"/>
      <c r="K812" s="515"/>
      <c r="Q812" s="515"/>
      <c r="U812" s="515"/>
      <c r="X812" s="515"/>
      <c r="Y812" s="515"/>
      <c r="Z812" s="515"/>
      <c r="AA812" s="515"/>
      <c r="AB812" s="515"/>
      <c r="AC812" s="515"/>
    </row>
    <row r="813" spans="10:29" ht="11.25">
      <c r="J813" s="515"/>
      <c r="K813" s="515"/>
      <c r="Q813" s="515"/>
      <c r="U813" s="515"/>
      <c r="X813" s="515"/>
      <c r="Y813" s="515"/>
      <c r="Z813" s="515"/>
      <c r="AA813" s="515"/>
      <c r="AB813" s="515"/>
      <c r="AC813" s="515"/>
    </row>
    <row r="814" spans="10:29" ht="11.25">
      <c r="J814" s="515"/>
      <c r="K814" s="515"/>
      <c r="Q814" s="515"/>
      <c r="U814" s="515"/>
      <c r="X814" s="515"/>
      <c r="Y814" s="515"/>
      <c r="Z814" s="515"/>
      <c r="AA814" s="515"/>
      <c r="AB814" s="515"/>
      <c r="AC814" s="515"/>
    </row>
    <row r="815" spans="10:29" ht="11.25">
      <c r="J815" s="515"/>
      <c r="K815" s="515"/>
      <c r="Q815" s="515"/>
      <c r="U815" s="515"/>
      <c r="X815" s="515"/>
      <c r="Y815" s="515"/>
      <c r="Z815" s="515"/>
      <c r="AA815" s="515"/>
      <c r="AB815" s="515"/>
      <c r="AC815" s="515"/>
    </row>
    <row r="816" spans="10:29" ht="11.25">
      <c r="J816" s="515"/>
      <c r="K816" s="515"/>
      <c r="Q816" s="515"/>
      <c r="U816" s="515"/>
      <c r="X816" s="515"/>
      <c r="Y816" s="515"/>
      <c r="Z816" s="515"/>
      <c r="AA816" s="515"/>
      <c r="AB816" s="515"/>
      <c r="AC816" s="515"/>
    </row>
    <row r="817" spans="10:29" ht="11.25">
      <c r="J817" s="515"/>
      <c r="K817" s="515"/>
      <c r="Q817" s="515"/>
      <c r="U817" s="515"/>
      <c r="X817" s="515"/>
      <c r="Y817" s="515"/>
      <c r="Z817" s="515"/>
      <c r="AA817" s="515"/>
      <c r="AB817" s="515"/>
      <c r="AC817" s="515"/>
    </row>
    <row r="818" spans="10:29" ht="11.25">
      <c r="J818" s="515"/>
      <c r="K818" s="515"/>
      <c r="Q818" s="515"/>
      <c r="U818" s="515"/>
      <c r="X818" s="515"/>
      <c r="Y818" s="515"/>
      <c r="Z818" s="515"/>
      <c r="AA818" s="515"/>
      <c r="AB818" s="515"/>
      <c r="AC818" s="515"/>
    </row>
    <row r="819" spans="10:29" ht="11.25">
      <c r="J819" s="515"/>
      <c r="K819" s="515"/>
      <c r="Q819" s="515"/>
      <c r="U819" s="515"/>
      <c r="X819" s="515"/>
      <c r="Y819" s="515"/>
      <c r="Z819" s="515"/>
      <c r="AA819" s="515"/>
      <c r="AB819" s="515"/>
      <c r="AC819" s="515"/>
    </row>
    <row r="820" spans="10:29" ht="11.25">
      <c r="J820" s="515"/>
      <c r="K820" s="515"/>
      <c r="Q820" s="515"/>
      <c r="U820" s="515"/>
      <c r="X820" s="515"/>
      <c r="Y820" s="515"/>
      <c r="Z820" s="515"/>
      <c r="AA820" s="515"/>
      <c r="AB820" s="515"/>
      <c r="AC820" s="515"/>
    </row>
    <row r="821" spans="10:29" ht="11.25">
      <c r="J821" s="515"/>
      <c r="K821" s="515"/>
      <c r="Q821" s="515"/>
      <c r="U821" s="515"/>
      <c r="X821" s="515"/>
      <c r="Y821" s="515"/>
      <c r="Z821" s="515"/>
      <c r="AA821" s="515"/>
      <c r="AB821" s="515"/>
      <c r="AC821" s="515"/>
    </row>
    <row r="822" spans="10:29" ht="11.25">
      <c r="J822" s="515"/>
      <c r="K822" s="515"/>
      <c r="Q822" s="515"/>
      <c r="U822" s="515"/>
      <c r="X822" s="515"/>
      <c r="Y822" s="515"/>
      <c r="Z822" s="515"/>
      <c r="AA822" s="515"/>
      <c r="AB822" s="515"/>
      <c r="AC822" s="515"/>
    </row>
    <row r="823" spans="10:29" ht="11.25">
      <c r="J823" s="515"/>
      <c r="K823" s="515"/>
      <c r="Q823" s="515"/>
      <c r="U823" s="515"/>
      <c r="X823" s="515"/>
      <c r="Y823" s="515"/>
      <c r="Z823" s="515"/>
      <c r="AA823" s="515"/>
      <c r="AB823" s="515"/>
      <c r="AC823" s="515"/>
    </row>
    <row r="824" spans="10:29" ht="11.25">
      <c r="J824" s="515"/>
      <c r="K824" s="515"/>
      <c r="Q824" s="515"/>
      <c r="U824" s="515"/>
      <c r="X824" s="515"/>
      <c r="Y824" s="515"/>
      <c r="Z824" s="515"/>
      <c r="AA824" s="515"/>
      <c r="AB824" s="515"/>
      <c r="AC824" s="515"/>
    </row>
    <row r="825" spans="10:29" ht="11.25">
      <c r="J825" s="515"/>
      <c r="K825" s="515"/>
      <c r="Q825" s="515"/>
      <c r="U825" s="515"/>
      <c r="X825" s="515"/>
      <c r="Y825" s="515"/>
      <c r="Z825" s="515"/>
      <c r="AA825" s="515"/>
      <c r="AB825" s="515"/>
      <c r="AC825" s="515"/>
    </row>
    <row r="826" spans="10:29" ht="11.25">
      <c r="J826" s="515"/>
      <c r="K826" s="515"/>
      <c r="Q826" s="515"/>
      <c r="U826" s="515"/>
      <c r="X826" s="515"/>
      <c r="Y826" s="515"/>
      <c r="Z826" s="515"/>
      <c r="AA826" s="515"/>
      <c r="AB826" s="515"/>
      <c r="AC826" s="515"/>
    </row>
    <row r="827" spans="10:29" ht="11.25">
      <c r="J827" s="515"/>
      <c r="K827" s="515"/>
      <c r="Q827" s="515"/>
      <c r="U827" s="515"/>
      <c r="X827" s="515"/>
      <c r="Y827" s="515"/>
      <c r="Z827" s="515"/>
      <c r="AA827" s="515"/>
      <c r="AB827" s="515"/>
      <c r="AC827" s="515"/>
    </row>
    <row r="828" spans="10:29" ht="11.25">
      <c r="J828" s="515"/>
      <c r="K828" s="515"/>
      <c r="Q828" s="515"/>
      <c r="U828" s="515"/>
      <c r="X828" s="515"/>
      <c r="Y828" s="515"/>
      <c r="Z828" s="515"/>
      <c r="AA828" s="515"/>
      <c r="AB828" s="515"/>
      <c r="AC828" s="515"/>
    </row>
    <row r="829" spans="10:29" ht="11.25">
      <c r="J829" s="515"/>
      <c r="K829" s="515"/>
      <c r="Q829" s="515"/>
      <c r="U829" s="515"/>
      <c r="X829" s="515"/>
      <c r="Y829" s="515"/>
      <c r="Z829" s="515"/>
      <c r="AA829" s="515"/>
      <c r="AB829" s="515"/>
      <c r="AC829" s="515"/>
    </row>
    <row r="830" spans="10:29" ht="11.25">
      <c r="J830" s="515"/>
      <c r="K830" s="515"/>
      <c r="Q830" s="515"/>
      <c r="U830" s="515"/>
      <c r="X830" s="515"/>
      <c r="Y830" s="515"/>
      <c r="Z830" s="515"/>
      <c r="AA830" s="515"/>
      <c r="AB830" s="515"/>
      <c r="AC830" s="515"/>
    </row>
    <row r="831" spans="10:29" ht="11.25">
      <c r="J831" s="515"/>
      <c r="K831" s="515"/>
      <c r="Q831" s="515"/>
      <c r="U831" s="515"/>
      <c r="X831" s="515"/>
      <c r="Y831" s="515"/>
      <c r="Z831" s="515"/>
      <c r="AA831" s="515"/>
      <c r="AB831" s="515"/>
      <c r="AC831" s="515"/>
    </row>
    <row r="832" spans="10:29" ht="11.25">
      <c r="J832" s="515"/>
      <c r="K832" s="515"/>
      <c r="Q832" s="515"/>
      <c r="U832" s="515"/>
      <c r="X832" s="515"/>
      <c r="Y832" s="515"/>
      <c r="Z832" s="515"/>
      <c r="AA832" s="515"/>
      <c r="AB832" s="515"/>
      <c r="AC832" s="515"/>
    </row>
    <row r="833" spans="10:29" ht="11.25">
      <c r="J833" s="515"/>
      <c r="K833" s="515"/>
      <c r="Q833" s="515"/>
      <c r="U833" s="515"/>
      <c r="X833" s="515"/>
      <c r="Y833" s="515"/>
      <c r="Z833" s="515"/>
      <c r="AA833" s="515"/>
      <c r="AB833" s="515"/>
      <c r="AC833" s="515"/>
    </row>
    <row r="834" spans="10:29" ht="11.25">
      <c r="J834" s="515"/>
      <c r="K834" s="515"/>
      <c r="Q834" s="515"/>
      <c r="U834" s="515"/>
      <c r="X834" s="515"/>
      <c r="Y834" s="515"/>
      <c r="Z834" s="515"/>
      <c r="AA834" s="515"/>
      <c r="AB834" s="515"/>
      <c r="AC834" s="515"/>
    </row>
    <row r="835" spans="10:29" ht="11.25">
      <c r="J835" s="515"/>
      <c r="K835" s="515"/>
      <c r="Q835" s="515"/>
      <c r="U835" s="515"/>
      <c r="X835" s="515"/>
      <c r="Y835" s="515"/>
      <c r="Z835" s="515"/>
      <c r="AA835" s="515"/>
      <c r="AB835" s="515"/>
      <c r="AC835" s="515"/>
    </row>
    <row r="836" spans="10:29" ht="11.25">
      <c r="J836" s="515"/>
      <c r="K836" s="515"/>
      <c r="Q836" s="515"/>
      <c r="U836" s="515"/>
      <c r="X836" s="515"/>
      <c r="Y836" s="515"/>
      <c r="Z836" s="515"/>
      <c r="AA836" s="515"/>
      <c r="AB836" s="515"/>
      <c r="AC836" s="515"/>
    </row>
    <row r="837" spans="10:29" ht="11.25">
      <c r="J837" s="515"/>
      <c r="K837" s="515"/>
      <c r="Q837" s="515"/>
      <c r="U837" s="515"/>
      <c r="X837" s="515"/>
      <c r="Y837" s="515"/>
      <c r="Z837" s="515"/>
      <c r="AA837" s="515"/>
      <c r="AB837" s="515"/>
      <c r="AC837" s="515"/>
    </row>
    <row r="838" spans="10:29" ht="11.25">
      <c r="J838" s="515"/>
      <c r="K838" s="515"/>
      <c r="Q838" s="515"/>
      <c r="U838" s="515"/>
      <c r="X838" s="515"/>
      <c r="Y838" s="515"/>
      <c r="Z838" s="515"/>
      <c r="AA838" s="515"/>
      <c r="AB838" s="515"/>
      <c r="AC838" s="515"/>
    </row>
    <row r="839" spans="10:29" ht="11.25">
      <c r="J839" s="515"/>
      <c r="K839" s="515"/>
      <c r="Q839" s="515"/>
      <c r="U839" s="515"/>
      <c r="X839" s="515"/>
      <c r="Y839" s="515"/>
      <c r="Z839" s="515"/>
      <c r="AA839" s="515"/>
      <c r="AB839" s="515"/>
      <c r="AC839" s="515"/>
    </row>
    <row r="840" spans="10:29" ht="11.25">
      <c r="J840" s="515"/>
      <c r="K840" s="515"/>
      <c r="Q840" s="515"/>
      <c r="U840" s="515"/>
      <c r="X840" s="515"/>
      <c r="Y840" s="515"/>
      <c r="Z840" s="515"/>
      <c r="AA840" s="515"/>
      <c r="AB840" s="515"/>
      <c r="AC840" s="515"/>
    </row>
    <row r="841" spans="10:29" ht="11.25">
      <c r="J841" s="515"/>
      <c r="K841" s="515"/>
      <c r="Q841" s="515"/>
      <c r="U841" s="515"/>
      <c r="X841" s="515"/>
      <c r="Y841" s="515"/>
      <c r="Z841" s="515"/>
      <c r="AA841" s="515"/>
      <c r="AB841" s="515"/>
      <c r="AC841" s="515"/>
    </row>
    <row r="842" spans="10:29" ht="11.25">
      <c r="J842" s="515"/>
      <c r="K842" s="515"/>
      <c r="Q842" s="515"/>
      <c r="U842" s="515"/>
      <c r="X842" s="515"/>
      <c r="Y842" s="515"/>
      <c r="Z842" s="515"/>
      <c r="AA842" s="515"/>
      <c r="AB842" s="515"/>
      <c r="AC842" s="515"/>
    </row>
    <row r="843" spans="10:29" ht="11.25">
      <c r="J843" s="515"/>
      <c r="K843" s="515"/>
      <c r="Q843" s="515"/>
      <c r="U843" s="515"/>
      <c r="X843" s="515"/>
      <c r="Y843" s="515"/>
      <c r="Z843" s="515"/>
      <c r="AA843" s="515"/>
      <c r="AB843" s="515"/>
      <c r="AC843" s="515"/>
    </row>
    <row r="844" spans="10:29" ht="11.25">
      <c r="J844" s="515"/>
      <c r="K844" s="515"/>
      <c r="Q844" s="515"/>
      <c r="U844" s="515"/>
      <c r="X844" s="515"/>
      <c r="Y844" s="515"/>
      <c r="Z844" s="515"/>
      <c r="AA844" s="515"/>
      <c r="AB844" s="515"/>
      <c r="AC844" s="515"/>
    </row>
    <row r="845" spans="10:29" ht="11.25">
      <c r="J845" s="515"/>
      <c r="K845" s="515"/>
      <c r="Q845" s="515"/>
      <c r="U845" s="515"/>
      <c r="X845" s="515"/>
      <c r="Y845" s="515"/>
      <c r="Z845" s="515"/>
      <c r="AA845" s="515"/>
      <c r="AB845" s="515"/>
      <c r="AC845" s="515"/>
    </row>
    <row r="846" spans="10:29" ht="11.25">
      <c r="J846" s="515"/>
      <c r="K846" s="515"/>
      <c r="Q846" s="515"/>
      <c r="U846" s="515"/>
      <c r="X846" s="515"/>
      <c r="Y846" s="515"/>
      <c r="Z846" s="515"/>
      <c r="AA846" s="515"/>
      <c r="AB846" s="515"/>
      <c r="AC846" s="515"/>
    </row>
    <row r="847" spans="10:29" ht="11.25">
      <c r="J847" s="515"/>
      <c r="K847" s="515"/>
      <c r="Q847" s="515"/>
      <c r="U847" s="515"/>
      <c r="X847" s="515"/>
      <c r="Y847" s="515"/>
      <c r="Z847" s="515"/>
      <c r="AA847" s="515"/>
      <c r="AB847" s="515"/>
      <c r="AC847" s="515"/>
    </row>
    <row r="848" spans="10:29" ht="11.25">
      <c r="J848" s="515"/>
      <c r="K848" s="515"/>
      <c r="Q848" s="515"/>
      <c r="U848" s="515"/>
      <c r="X848" s="515"/>
      <c r="Y848" s="515"/>
      <c r="Z848" s="515"/>
      <c r="AA848" s="515"/>
      <c r="AB848" s="515"/>
      <c r="AC848" s="515"/>
    </row>
    <row r="849" spans="10:29" ht="11.25">
      <c r="J849" s="515"/>
      <c r="K849" s="515"/>
      <c r="Q849" s="515"/>
      <c r="U849" s="515"/>
      <c r="X849" s="515"/>
      <c r="Y849" s="515"/>
      <c r="Z849" s="515"/>
      <c r="AA849" s="515"/>
      <c r="AB849" s="515"/>
      <c r="AC849" s="515"/>
    </row>
    <row r="850" spans="10:29" ht="11.25">
      <c r="J850" s="515"/>
      <c r="K850" s="515"/>
      <c r="Q850" s="515"/>
      <c r="U850" s="515"/>
      <c r="X850" s="515"/>
      <c r="Y850" s="515"/>
      <c r="Z850" s="515"/>
      <c r="AA850" s="515"/>
      <c r="AB850" s="515"/>
      <c r="AC850" s="515"/>
    </row>
    <row r="851" spans="10:29" ht="11.25">
      <c r="J851" s="515"/>
      <c r="K851" s="515"/>
      <c r="Q851" s="515"/>
      <c r="U851" s="515"/>
      <c r="X851" s="515"/>
      <c r="Y851" s="515"/>
      <c r="Z851" s="515"/>
      <c r="AA851" s="515"/>
      <c r="AB851" s="515"/>
      <c r="AC851" s="515"/>
    </row>
    <row r="852" spans="10:29" ht="11.25">
      <c r="J852" s="515"/>
      <c r="K852" s="515"/>
      <c r="Q852" s="515"/>
      <c r="U852" s="515"/>
      <c r="X852" s="515"/>
      <c r="Y852" s="515"/>
      <c r="Z852" s="515"/>
      <c r="AA852" s="515"/>
      <c r="AB852" s="515"/>
      <c r="AC852" s="515"/>
    </row>
    <row r="853" spans="10:29" ht="11.25">
      <c r="J853" s="515"/>
      <c r="K853" s="515"/>
      <c r="Q853" s="515"/>
      <c r="U853" s="515"/>
      <c r="X853" s="515"/>
      <c r="Y853" s="515"/>
      <c r="Z853" s="515"/>
      <c r="AA853" s="515"/>
      <c r="AB853" s="515"/>
      <c r="AC853" s="515"/>
    </row>
    <row r="854" spans="10:29" ht="11.25">
      <c r="J854" s="515"/>
      <c r="K854" s="515"/>
      <c r="Q854" s="515"/>
      <c r="U854" s="515"/>
      <c r="X854" s="515"/>
      <c r="Y854" s="515"/>
      <c r="Z854" s="515"/>
      <c r="AA854" s="515"/>
      <c r="AB854" s="515"/>
      <c r="AC854" s="515"/>
    </row>
    <row r="855" spans="10:29" ht="11.25">
      <c r="J855" s="515"/>
      <c r="K855" s="515"/>
      <c r="Q855" s="515"/>
      <c r="U855" s="515"/>
      <c r="X855" s="515"/>
      <c r="Y855" s="515"/>
      <c r="Z855" s="515"/>
      <c r="AA855" s="515"/>
      <c r="AB855" s="515"/>
      <c r="AC855" s="515"/>
    </row>
    <row r="856" spans="10:29" ht="11.25">
      <c r="J856" s="515"/>
      <c r="K856" s="515"/>
      <c r="Q856" s="515"/>
      <c r="U856" s="515"/>
      <c r="X856" s="515"/>
      <c r="Y856" s="515"/>
      <c r="Z856" s="515"/>
      <c r="AA856" s="515"/>
      <c r="AB856" s="515"/>
      <c r="AC856" s="515"/>
    </row>
    <row r="857" spans="10:29" ht="11.25">
      <c r="J857" s="515"/>
      <c r="K857" s="515"/>
      <c r="Q857" s="515"/>
      <c r="U857" s="515"/>
      <c r="X857" s="515"/>
      <c r="Y857" s="515"/>
      <c r="Z857" s="515"/>
      <c r="AA857" s="515"/>
      <c r="AB857" s="515"/>
      <c r="AC857" s="515"/>
    </row>
    <row r="858" spans="10:29" ht="11.25">
      <c r="J858" s="515"/>
      <c r="K858" s="515"/>
      <c r="Q858" s="515"/>
      <c r="U858" s="515"/>
      <c r="X858" s="515"/>
      <c r="Y858" s="515"/>
      <c r="Z858" s="515"/>
      <c r="AA858" s="515"/>
      <c r="AB858" s="515"/>
      <c r="AC858" s="515"/>
    </row>
    <row r="859" spans="10:29" ht="11.25">
      <c r="J859" s="515"/>
      <c r="K859" s="515"/>
      <c r="Q859" s="515"/>
      <c r="U859" s="515"/>
      <c r="X859" s="515"/>
      <c r="Y859" s="515"/>
      <c r="Z859" s="515"/>
      <c r="AA859" s="515"/>
      <c r="AB859" s="515"/>
      <c r="AC859" s="515"/>
    </row>
    <row r="860" spans="10:29" ht="11.25">
      <c r="J860" s="515"/>
      <c r="K860" s="515"/>
      <c r="Q860" s="515"/>
      <c r="U860" s="515"/>
      <c r="X860" s="515"/>
      <c r="Y860" s="515"/>
      <c r="Z860" s="515"/>
      <c r="AA860" s="515"/>
      <c r="AB860" s="515"/>
      <c r="AC860" s="515"/>
    </row>
    <row r="861" spans="10:29" ht="11.25">
      <c r="J861" s="515"/>
      <c r="K861" s="515"/>
      <c r="Q861" s="515"/>
      <c r="U861" s="515"/>
      <c r="X861" s="515"/>
      <c r="Y861" s="515"/>
      <c r="Z861" s="515"/>
      <c r="AA861" s="515"/>
      <c r="AB861" s="515"/>
      <c r="AC861" s="515"/>
    </row>
    <row r="862" spans="10:29" ht="11.25">
      <c r="J862" s="515"/>
      <c r="K862" s="515"/>
      <c r="Q862" s="515"/>
      <c r="U862" s="515"/>
      <c r="X862" s="515"/>
      <c r="Y862" s="515"/>
      <c r="Z862" s="515"/>
      <c r="AA862" s="515"/>
      <c r="AB862" s="515"/>
      <c r="AC862" s="515"/>
    </row>
    <row r="863" spans="10:29" ht="11.25">
      <c r="J863" s="515"/>
      <c r="K863" s="515"/>
      <c r="Q863" s="515"/>
      <c r="U863" s="515"/>
      <c r="X863" s="515"/>
      <c r="Y863" s="515"/>
      <c r="Z863" s="515"/>
      <c r="AA863" s="515"/>
      <c r="AB863" s="515"/>
      <c r="AC863" s="515"/>
    </row>
    <row r="864" spans="10:29" ht="11.25">
      <c r="J864" s="515"/>
      <c r="K864" s="515"/>
      <c r="Q864" s="515"/>
      <c r="U864" s="515"/>
      <c r="X864" s="515"/>
      <c r="Y864" s="515"/>
      <c r="Z864" s="515"/>
      <c r="AA864" s="515"/>
      <c r="AB864" s="515"/>
      <c r="AC864" s="515"/>
    </row>
    <row r="865" spans="10:29" ht="11.25">
      <c r="J865" s="515"/>
      <c r="K865" s="515"/>
      <c r="Q865" s="515"/>
      <c r="U865" s="515"/>
      <c r="X865" s="515"/>
      <c r="Y865" s="515"/>
      <c r="Z865" s="515"/>
      <c r="AA865" s="515"/>
      <c r="AB865" s="515"/>
      <c r="AC865" s="515"/>
    </row>
    <row r="866" spans="10:29" ht="11.25">
      <c r="J866" s="515"/>
      <c r="K866" s="515"/>
      <c r="Q866" s="515"/>
      <c r="U866" s="515"/>
      <c r="X866" s="515"/>
      <c r="Y866" s="515"/>
      <c r="Z866" s="515"/>
      <c r="AA866" s="515"/>
      <c r="AB866" s="515"/>
      <c r="AC866" s="515"/>
    </row>
    <row r="867" spans="10:29" ht="11.25">
      <c r="J867" s="515"/>
      <c r="K867" s="515"/>
      <c r="Q867" s="515"/>
      <c r="U867" s="515"/>
      <c r="X867" s="515"/>
      <c r="Y867" s="515"/>
      <c r="Z867" s="515"/>
      <c r="AA867" s="515"/>
      <c r="AB867" s="515"/>
      <c r="AC867" s="515"/>
    </row>
    <row r="868" spans="10:29" ht="11.25">
      <c r="J868" s="515"/>
      <c r="K868" s="515"/>
      <c r="Q868" s="515"/>
      <c r="U868" s="515"/>
      <c r="X868" s="515"/>
      <c r="Y868" s="515"/>
      <c r="Z868" s="515"/>
      <c r="AA868" s="515"/>
      <c r="AB868" s="515"/>
      <c r="AC868" s="515"/>
    </row>
    <row r="869" spans="10:29" ht="11.25">
      <c r="J869" s="515"/>
      <c r="K869" s="515"/>
      <c r="Q869" s="515"/>
      <c r="U869" s="515"/>
      <c r="X869" s="515"/>
      <c r="Y869" s="515"/>
      <c r="Z869" s="515"/>
      <c r="AA869" s="515"/>
      <c r="AB869" s="515"/>
      <c r="AC869" s="515"/>
    </row>
    <row r="870" spans="10:29" ht="11.25">
      <c r="J870" s="515"/>
      <c r="K870" s="515"/>
      <c r="Q870" s="515"/>
      <c r="U870" s="515"/>
      <c r="X870" s="515"/>
      <c r="Y870" s="515"/>
      <c r="Z870" s="515"/>
      <c r="AA870" s="515"/>
      <c r="AB870" s="515"/>
      <c r="AC870" s="515"/>
    </row>
    <row r="871" spans="10:29" ht="11.25">
      <c r="J871" s="515"/>
      <c r="K871" s="515"/>
      <c r="Q871" s="515"/>
      <c r="U871" s="515"/>
      <c r="X871" s="515"/>
      <c r="Y871" s="515"/>
      <c r="Z871" s="515"/>
      <c r="AA871" s="515"/>
      <c r="AB871" s="515"/>
      <c r="AC871" s="515"/>
    </row>
    <row r="872" spans="10:29" ht="11.25">
      <c r="J872" s="515"/>
      <c r="K872" s="515"/>
      <c r="Q872" s="515"/>
      <c r="U872" s="515"/>
      <c r="X872" s="515"/>
      <c r="Y872" s="515"/>
      <c r="Z872" s="515"/>
      <c r="AA872" s="515"/>
      <c r="AB872" s="515"/>
      <c r="AC872" s="515"/>
    </row>
    <row r="873" spans="10:29" ht="11.25">
      <c r="J873" s="515"/>
      <c r="K873" s="515"/>
      <c r="Q873" s="515"/>
      <c r="U873" s="515"/>
      <c r="X873" s="515"/>
      <c r="Y873" s="515"/>
      <c r="Z873" s="515"/>
      <c r="AA873" s="515"/>
      <c r="AB873" s="515"/>
      <c r="AC873" s="515"/>
    </row>
    <row r="874" spans="10:29" ht="11.25">
      <c r="J874" s="515"/>
      <c r="K874" s="515"/>
      <c r="Q874" s="515"/>
      <c r="U874" s="515"/>
      <c r="X874" s="515"/>
      <c r="Y874" s="515"/>
      <c r="Z874" s="515"/>
      <c r="AA874" s="515"/>
      <c r="AB874" s="515"/>
      <c r="AC874" s="515"/>
    </row>
    <row r="875" spans="10:29" ht="11.25">
      <c r="J875" s="515"/>
      <c r="K875" s="515"/>
      <c r="Q875" s="515"/>
      <c r="U875" s="515"/>
      <c r="X875" s="515"/>
      <c r="Y875" s="515"/>
      <c r="Z875" s="515"/>
      <c r="AA875" s="515"/>
      <c r="AB875" s="515"/>
      <c r="AC875" s="515"/>
    </row>
    <row r="876" spans="10:29" ht="11.25">
      <c r="J876" s="515"/>
      <c r="K876" s="515"/>
      <c r="Q876" s="515"/>
      <c r="U876" s="515"/>
      <c r="X876" s="515"/>
      <c r="Y876" s="515"/>
      <c r="Z876" s="515"/>
      <c r="AA876" s="515"/>
      <c r="AB876" s="515"/>
      <c r="AC876" s="515"/>
    </row>
    <row r="877" spans="10:29" ht="11.25">
      <c r="J877" s="515"/>
      <c r="K877" s="515"/>
      <c r="Q877" s="515"/>
      <c r="U877" s="515"/>
      <c r="X877" s="515"/>
      <c r="Y877" s="515"/>
      <c r="Z877" s="515"/>
      <c r="AA877" s="515"/>
      <c r="AB877" s="515"/>
      <c r="AC877" s="515"/>
    </row>
    <row r="878" spans="10:29" ht="11.25">
      <c r="J878" s="515"/>
      <c r="K878" s="515"/>
      <c r="Q878" s="515"/>
      <c r="U878" s="515"/>
      <c r="X878" s="515"/>
      <c r="Y878" s="515"/>
      <c r="Z878" s="515"/>
      <c r="AA878" s="515"/>
      <c r="AB878" s="515"/>
      <c r="AC878" s="515"/>
    </row>
    <row r="879" spans="10:29" ht="11.25">
      <c r="J879" s="515"/>
      <c r="K879" s="515"/>
      <c r="Q879" s="515"/>
      <c r="U879" s="515"/>
      <c r="X879" s="515"/>
      <c r="Y879" s="515"/>
      <c r="Z879" s="515"/>
      <c r="AA879" s="515"/>
      <c r="AB879" s="515"/>
      <c r="AC879" s="515"/>
    </row>
    <row r="880" spans="10:29" ht="11.25">
      <c r="J880" s="515"/>
      <c r="K880" s="515"/>
      <c r="Q880" s="515"/>
      <c r="U880" s="515"/>
      <c r="X880" s="515"/>
      <c r="Y880" s="515"/>
      <c r="Z880" s="515"/>
      <c r="AA880" s="515"/>
      <c r="AB880" s="515"/>
      <c r="AC880" s="515"/>
    </row>
    <row r="881" spans="10:29" ht="11.25">
      <c r="J881" s="515"/>
      <c r="K881" s="515"/>
      <c r="Q881" s="515"/>
      <c r="U881" s="515"/>
      <c r="X881" s="515"/>
      <c r="Y881" s="515"/>
      <c r="Z881" s="515"/>
      <c r="AA881" s="515"/>
      <c r="AB881" s="515"/>
      <c r="AC881" s="515"/>
    </row>
    <row r="882" spans="10:29" ht="11.25">
      <c r="J882" s="515"/>
      <c r="K882" s="515"/>
      <c r="Q882" s="515"/>
      <c r="U882" s="515"/>
      <c r="X882" s="515"/>
      <c r="Y882" s="515"/>
      <c r="Z882" s="515"/>
      <c r="AA882" s="515"/>
      <c r="AB882" s="515"/>
      <c r="AC882" s="515"/>
    </row>
    <row r="883" spans="10:29" ht="11.25">
      <c r="J883" s="515"/>
      <c r="K883" s="515"/>
      <c r="Q883" s="515"/>
      <c r="U883" s="515"/>
      <c r="X883" s="515"/>
      <c r="Y883" s="515"/>
      <c r="Z883" s="515"/>
      <c r="AA883" s="515"/>
      <c r="AB883" s="515"/>
      <c r="AC883" s="515"/>
    </row>
    <row r="884" spans="10:29" ht="11.25">
      <c r="J884" s="515"/>
      <c r="K884" s="515"/>
      <c r="Q884" s="515"/>
      <c r="U884" s="515"/>
      <c r="X884" s="515"/>
      <c r="Y884" s="515"/>
      <c r="Z884" s="515"/>
      <c r="AA884" s="515"/>
      <c r="AB884" s="515"/>
      <c r="AC884" s="515"/>
    </row>
    <row r="885" spans="10:29" ht="11.25">
      <c r="J885" s="515"/>
      <c r="K885" s="515"/>
      <c r="Q885" s="515"/>
      <c r="U885" s="515"/>
      <c r="X885" s="515"/>
      <c r="Y885" s="515"/>
      <c r="Z885" s="515"/>
      <c r="AA885" s="515"/>
      <c r="AB885" s="515"/>
      <c r="AC885" s="515"/>
    </row>
    <row r="886" spans="10:29" ht="11.25">
      <c r="J886" s="515"/>
      <c r="K886" s="515"/>
      <c r="Q886" s="515"/>
      <c r="U886" s="515"/>
      <c r="X886" s="515"/>
      <c r="Y886" s="515"/>
      <c r="Z886" s="515"/>
      <c r="AA886" s="515"/>
      <c r="AB886" s="515"/>
      <c r="AC886" s="515"/>
    </row>
    <row r="887" spans="10:29" ht="11.25">
      <c r="J887" s="515"/>
      <c r="K887" s="515"/>
      <c r="Q887" s="515"/>
      <c r="U887" s="515"/>
      <c r="X887" s="515"/>
      <c r="Y887" s="515"/>
      <c r="Z887" s="515"/>
      <c r="AA887" s="515"/>
      <c r="AB887" s="515"/>
      <c r="AC887" s="515"/>
    </row>
    <row r="888" spans="10:29" ht="11.25">
      <c r="J888" s="515"/>
      <c r="K888" s="515"/>
      <c r="Q888" s="515"/>
      <c r="U888" s="515"/>
      <c r="X888" s="515"/>
      <c r="Y888" s="515"/>
      <c r="Z888" s="515"/>
      <c r="AA888" s="515"/>
      <c r="AB888" s="515"/>
      <c r="AC888" s="515"/>
    </row>
    <row r="889" spans="10:29" ht="11.25">
      <c r="J889" s="515"/>
      <c r="K889" s="515"/>
      <c r="Q889" s="515"/>
      <c r="U889" s="515"/>
      <c r="X889" s="515"/>
      <c r="Y889" s="515"/>
      <c r="Z889" s="515"/>
      <c r="AA889" s="515"/>
      <c r="AB889" s="515"/>
      <c r="AC889" s="515"/>
    </row>
    <row r="890" spans="10:29" ht="11.25">
      <c r="J890" s="515"/>
      <c r="K890" s="515"/>
      <c r="Q890" s="515"/>
      <c r="U890" s="515"/>
      <c r="X890" s="515"/>
      <c r="Y890" s="515"/>
      <c r="Z890" s="515"/>
      <c r="AA890" s="515"/>
      <c r="AB890" s="515"/>
      <c r="AC890" s="515"/>
    </row>
    <row r="891" spans="10:29" ht="11.25">
      <c r="J891" s="515"/>
      <c r="K891" s="515"/>
      <c r="Q891" s="515"/>
      <c r="U891" s="515"/>
      <c r="X891" s="515"/>
      <c r="Y891" s="515"/>
      <c r="Z891" s="515"/>
      <c r="AA891" s="515"/>
      <c r="AB891" s="515"/>
      <c r="AC891" s="515"/>
    </row>
    <row r="892" spans="10:29" ht="11.25">
      <c r="J892" s="515"/>
      <c r="K892" s="515"/>
      <c r="Q892" s="515"/>
      <c r="U892" s="515"/>
      <c r="X892" s="515"/>
      <c r="Y892" s="515"/>
      <c r="Z892" s="515"/>
      <c r="AA892" s="515"/>
      <c r="AB892" s="515"/>
      <c r="AC892" s="515"/>
    </row>
    <row r="893" spans="10:29" ht="11.25">
      <c r="J893" s="515"/>
      <c r="K893" s="515"/>
      <c r="Q893" s="515"/>
      <c r="U893" s="515"/>
      <c r="X893" s="515"/>
      <c r="Y893" s="515"/>
      <c r="Z893" s="515"/>
      <c r="AA893" s="515"/>
      <c r="AB893" s="515"/>
      <c r="AC893" s="515"/>
    </row>
    <row r="894" spans="10:29" ht="11.25">
      <c r="J894" s="515"/>
      <c r="K894" s="515"/>
      <c r="Q894" s="515"/>
      <c r="U894" s="515"/>
      <c r="X894" s="515"/>
      <c r="Y894" s="515"/>
      <c r="Z894" s="515"/>
      <c r="AA894" s="515"/>
      <c r="AB894" s="515"/>
      <c r="AC894" s="515"/>
    </row>
    <row r="895" spans="10:29" ht="11.25">
      <c r="J895" s="515"/>
      <c r="K895" s="515"/>
      <c r="Q895" s="515"/>
      <c r="U895" s="515"/>
      <c r="X895" s="515"/>
      <c r="Y895" s="515"/>
      <c r="Z895" s="515"/>
      <c r="AA895" s="515"/>
      <c r="AB895" s="515"/>
      <c r="AC895" s="515"/>
    </row>
    <row r="896" spans="10:29" ht="11.25">
      <c r="J896" s="515"/>
      <c r="K896" s="515"/>
      <c r="Q896" s="515"/>
      <c r="U896" s="515"/>
      <c r="X896" s="515"/>
      <c r="Y896" s="515"/>
      <c r="Z896" s="515"/>
      <c r="AA896" s="515"/>
      <c r="AB896" s="515"/>
      <c r="AC896" s="515"/>
    </row>
    <row r="897" spans="10:29" ht="11.25">
      <c r="J897" s="515"/>
      <c r="K897" s="515"/>
      <c r="Q897" s="515"/>
      <c r="U897" s="515"/>
      <c r="X897" s="515"/>
      <c r="Y897" s="515"/>
      <c r="Z897" s="515"/>
      <c r="AA897" s="515"/>
      <c r="AB897" s="515"/>
      <c r="AC897" s="515"/>
    </row>
    <row r="898" spans="10:29" ht="11.25">
      <c r="J898" s="515"/>
      <c r="K898" s="515"/>
      <c r="Q898" s="515"/>
      <c r="U898" s="515"/>
      <c r="X898" s="515"/>
      <c r="Y898" s="515"/>
      <c r="Z898" s="515"/>
      <c r="AA898" s="515"/>
      <c r="AB898" s="515"/>
      <c r="AC898" s="515"/>
    </row>
    <row r="899" spans="10:29" ht="11.25">
      <c r="J899" s="515"/>
      <c r="K899" s="515"/>
      <c r="Q899" s="515"/>
      <c r="U899" s="515"/>
      <c r="X899" s="515"/>
      <c r="Y899" s="515"/>
      <c r="Z899" s="515"/>
      <c r="AA899" s="515"/>
      <c r="AB899" s="515"/>
      <c r="AC899" s="515"/>
    </row>
    <row r="900" spans="10:29" ht="11.25">
      <c r="J900" s="515"/>
      <c r="K900" s="515"/>
      <c r="Q900" s="515"/>
      <c r="U900" s="515"/>
      <c r="X900" s="515"/>
      <c r="Y900" s="515"/>
      <c r="Z900" s="515"/>
      <c r="AA900" s="515"/>
      <c r="AB900" s="515"/>
      <c r="AC900" s="515"/>
    </row>
    <row r="901" spans="10:29" ht="11.25">
      <c r="J901" s="515"/>
      <c r="K901" s="515"/>
      <c r="Q901" s="515"/>
      <c r="U901" s="515"/>
      <c r="X901" s="515"/>
      <c r="Y901" s="515"/>
      <c r="Z901" s="515"/>
      <c r="AA901" s="515"/>
      <c r="AB901" s="515"/>
      <c r="AC901" s="515"/>
    </row>
    <row r="902" spans="10:29" ht="11.25">
      <c r="J902" s="515"/>
      <c r="K902" s="515"/>
      <c r="Q902" s="515"/>
      <c r="U902" s="515"/>
      <c r="X902" s="515"/>
      <c r="Y902" s="515"/>
      <c r="Z902" s="515"/>
      <c r="AA902" s="515"/>
      <c r="AB902" s="515"/>
      <c r="AC902" s="515"/>
    </row>
    <row r="903" spans="10:29" ht="11.25">
      <c r="J903" s="515"/>
      <c r="K903" s="515"/>
      <c r="Q903" s="515"/>
      <c r="U903" s="515"/>
      <c r="X903" s="515"/>
      <c r="Y903" s="515"/>
      <c r="Z903" s="515"/>
      <c r="AA903" s="515"/>
      <c r="AB903" s="515"/>
      <c r="AC903" s="515"/>
    </row>
    <row r="904" spans="10:29" ht="11.25">
      <c r="J904" s="515"/>
      <c r="K904" s="515"/>
      <c r="Q904" s="515"/>
      <c r="U904" s="515"/>
      <c r="X904" s="515"/>
      <c r="Y904" s="515"/>
      <c r="Z904" s="515"/>
      <c r="AA904" s="515"/>
      <c r="AB904" s="515"/>
      <c r="AC904" s="515"/>
    </row>
    <row r="905" spans="10:29" ht="11.25">
      <c r="J905" s="515"/>
      <c r="K905" s="515"/>
      <c r="Q905" s="515"/>
      <c r="U905" s="515"/>
      <c r="X905" s="515"/>
      <c r="Y905" s="515"/>
      <c r="Z905" s="515"/>
      <c r="AA905" s="515"/>
      <c r="AB905" s="515"/>
      <c r="AC905" s="515"/>
    </row>
    <row r="906" spans="10:29" ht="11.25">
      <c r="J906" s="515"/>
      <c r="K906" s="515"/>
      <c r="Q906" s="515"/>
      <c r="U906" s="515"/>
      <c r="X906" s="515"/>
      <c r="Y906" s="515"/>
      <c r="Z906" s="515"/>
      <c r="AA906" s="515"/>
      <c r="AB906" s="515"/>
      <c r="AC906" s="515"/>
    </row>
    <row r="907" spans="10:29" ht="11.25">
      <c r="J907" s="515"/>
      <c r="K907" s="515"/>
      <c r="Q907" s="515"/>
      <c r="U907" s="515"/>
      <c r="X907" s="515"/>
      <c r="Y907" s="515"/>
      <c r="Z907" s="515"/>
      <c r="AA907" s="515"/>
      <c r="AB907" s="515"/>
      <c r="AC907" s="515"/>
    </row>
    <row r="908" spans="10:29" ht="11.25">
      <c r="J908" s="515"/>
      <c r="K908" s="515"/>
      <c r="Q908" s="515"/>
      <c r="U908" s="515"/>
      <c r="X908" s="515"/>
      <c r="Y908" s="515"/>
      <c r="Z908" s="515"/>
      <c r="AA908" s="515"/>
      <c r="AB908" s="515"/>
      <c r="AC908" s="515"/>
    </row>
    <row r="909" spans="10:29" ht="11.25">
      <c r="J909" s="515"/>
      <c r="K909" s="515"/>
      <c r="Q909" s="515"/>
      <c r="U909" s="515"/>
      <c r="X909" s="515"/>
      <c r="Y909" s="515"/>
      <c r="Z909" s="515"/>
      <c r="AA909" s="515"/>
      <c r="AB909" s="515"/>
      <c r="AC909" s="515"/>
    </row>
    <row r="910" spans="10:29" ht="11.25">
      <c r="J910" s="515"/>
      <c r="K910" s="515"/>
      <c r="Q910" s="515"/>
      <c r="U910" s="515"/>
      <c r="X910" s="515"/>
      <c r="Y910" s="515"/>
      <c r="Z910" s="515"/>
      <c r="AA910" s="515"/>
      <c r="AB910" s="515"/>
      <c r="AC910" s="515"/>
    </row>
    <row r="911" spans="10:29" ht="11.25">
      <c r="J911" s="515"/>
      <c r="K911" s="515"/>
      <c r="Q911" s="515"/>
      <c r="U911" s="515"/>
      <c r="X911" s="515"/>
      <c r="Y911" s="515"/>
      <c r="Z911" s="515"/>
      <c r="AA911" s="515"/>
      <c r="AB911" s="515"/>
      <c r="AC911" s="515"/>
    </row>
    <row r="912" spans="10:29" ht="11.25">
      <c r="J912" s="515"/>
      <c r="K912" s="515"/>
      <c r="Q912" s="515"/>
      <c r="U912" s="515"/>
      <c r="X912" s="515"/>
      <c r="Y912" s="515"/>
      <c r="Z912" s="515"/>
      <c r="AA912" s="515"/>
      <c r="AB912" s="515"/>
      <c r="AC912" s="515"/>
    </row>
    <row r="913" spans="10:29" ht="11.25">
      <c r="J913" s="515"/>
      <c r="K913" s="515"/>
      <c r="Q913" s="515"/>
      <c r="U913" s="515"/>
      <c r="X913" s="515"/>
      <c r="Y913" s="515"/>
      <c r="Z913" s="515"/>
      <c r="AA913" s="515"/>
      <c r="AB913" s="515"/>
      <c r="AC913" s="515"/>
    </row>
    <row r="914" spans="10:29" ht="11.25">
      <c r="J914" s="515"/>
      <c r="K914" s="515"/>
      <c r="Q914" s="515"/>
      <c r="U914" s="515"/>
      <c r="X914" s="515"/>
      <c r="Y914" s="515"/>
      <c r="Z914" s="515"/>
      <c r="AA914" s="515"/>
      <c r="AB914" s="515"/>
      <c r="AC914" s="515"/>
    </row>
    <row r="915" spans="10:29" ht="11.25">
      <c r="J915" s="515"/>
      <c r="K915" s="515"/>
      <c r="Q915" s="515"/>
      <c r="U915" s="515"/>
      <c r="X915" s="515"/>
      <c r="Y915" s="515"/>
      <c r="Z915" s="515"/>
      <c r="AA915" s="515"/>
      <c r="AB915" s="515"/>
      <c r="AC915" s="515"/>
    </row>
    <row r="916" spans="10:29" ht="11.25">
      <c r="J916" s="515"/>
      <c r="K916" s="515"/>
      <c r="Q916" s="515"/>
      <c r="U916" s="515"/>
      <c r="X916" s="515"/>
      <c r="Y916" s="515"/>
      <c r="Z916" s="515"/>
      <c r="AA916" s="515"/>
      <c r="AB916" s="515"/>
      <c r="AC916" s="515"/>
    </row>
    <row r="917" spans="10:29" ht="11.25">
      <c r="J917" s="515"/>
      <c r="K917" s="515"/>
      <c r="Q917" s="515"/>
      <c r="U917" s="515"/>
      <c r="X917" s="515"/>
      <c r="Y917" s="515"/>
      <c r="Z917" s="515"/>
      <c r="AA917" s="515"/>
      <c r="AB917" s="515"/>
      <c r="AC917" s="515"/>
    </row>
    <row r="918" spans="10:29" ht="11.25">
      <c r="J918" s="515"/>
      <c r="K918" s="515"/>
      <c r="Q918" s="515"/>
      <c r="U918" s="515"/>
      <c r="X918" s="515"/>
      <c r="Y918" s="515"/>
      <c r="Z918" s="515"/>
      <c r="AA918" s="515"/>
      <c r="AB918" s="515"/>
      <c r="AC918" s="515"/>
    </row>
    <row r="919" spans="10:29" ht="11.25">
      <c r="J919" s="515"/>
      <c r="K919" s="515"/>
      <c r="Q919" s="515"/>
      <c r="U919" s="515"/>
      <c r="X919" s="515"/>
      <c r="Y919" s="515"/>
      <c r="Z919" s="515"/>
      <c r="AA919" s="515"/>
      <c r="AB919" s="515"/>
      <c r="AC919" s="515"/>
    </row>
    <row r="920" spans="10:29" ht="11.25">
      <c r="J920" s="515"/>
      <c r="K920" s="515"/>
      <c r="Q920" s="515"/>
      <c r="U920" s="515"/>
      <c r="X920" s="515"/>
      <c r="Y920" s="515"/>
      <c r="Z920" s="515"/>
      <c r="AA920" s="515"/>
      <c r="AB920" s="515"/>
      <c r="AC920" s="515"/>
    </row>
    <row r="921" spans="10:29" ht="11.25">
      <c r="J921" s="515"/>
      <c r="K921" s="515"/>
      <c r="Q921" s="515"/>
      <c r="U921" s="515"/>
      <c r="X921" s="515"/>
      <c r="Y921" s="515"/>
      <c r="Z921" s="515"/>
      <c r="AA921" s="515"/>
      <c r="AB921" s="515"/>
      <c r="AC921" s="515"/>
    </row>
    <row r="922" spans="10:29" ht="11.25">
      <c r="J922" s="515"/>
      <c r="K922" s="515"/>
      <c r="Q922" s="515"/>
      <c r="U922" s="515"/>
      <c r="X922" s="515"/>
      <c r="Y922" s="515"/>
      <c r="Z922" s="515"/>
      <c r="AA922" s="515"/>
      <c r="AB922" s="515"/>
      <c r="AC922" s="515"/>
    </row>
    <row r="923" spans="10:29" ht="11.25">
      <c r="J923" s="515"/>
      <c r="K923" s="515"/>
      <c r="Q923" s="515"/>
      <c r="U923" s="515"/>
      <c r="X923" s="515"/>
      <c r="Y923" s="515"/>
      <c r="Z923" s="515"/>
      <c r="AA923" s="515"/>
      <c r="AB923" s="515"/>
      <c r="AC923" s="515"/>
    </row>
    <row r="924" spans="10:29" ht="11.25">
      <c r="J924" s="515"/>
      <c r="K924" s="515"/>
      <c r="Q924" s="515"/>
      <c r="U924" s="515"/>
      <c r="X924" s="515"/>
      <c r="Y924" s="515"/>
      <c r="Z924" s="515"/>
      <c r="AA924" s="515"/>
      <c r="AB924" s="515"/>
      <c r="AC924" s="515"/>
    </row>
    <row r="925" spans="10:29" ht="11.25">
      <c r="J925" s="515"/>
      <c r="K925" s="515"/>
      <c r="Q925" s="515"/>
      <c r="U925" s="515"/>
      <c r="X925" s="515"/>
      <c r="Y925" s="515"/>
      <c r="Z925" s="515"/>
      <c r="AA925" s="515"/>
      <c r="AB925" s="515"/>
      <c r="AC925" s="515"/>
    </row>
    <row r="926" spans="10:29" ht="11.25">
      <c r="J926" s="515"/>
      <c r="K926" s="515"/>
      <c r="Q926" s="515"/>
      <c r="U926" s="515"/>
      <c r="X926" s="515"/>
      <c r="Y926" s="515"/>
      <c r="Z926" s="515"/>
      <c r="AA926" s="515"/>
      <c r="AB926" s="515"/>
      <c r="AC926" s="515"/>
    </row>
    <row r="927" spans="10:29" ht="11.25">
      <c r="J927" s="515"/>
      <c r="K927" s="515"/>
      <c r="Q927" s="515"/>
      <c r="U927" s="515"/>
      <c r="X927" s="515"/>
      <c r="Y927" s="515"/>
      <c r="Z927" s="515"/>
      <c r="AA927" s="515"/>
      <c r="AB927" s="515"/>
      <c r="AC927" s="515"/>
    </row>
    <row r="928" spans="10:29" ht="11.25">
      <c r="J928" s="515"/>
      <c r="K928" s="515"/>
      <c r="Q928" s="515"/>
      <c r="U928" s="515"/>
      <c r="X928" s="515"/>
      <c r="Y928" s="515"/>
      <c r="Z928" s="515"/>
      <c r="AA928" s="515"/>
      <c r="AB928" s="515"/>
      <c r="AC928" s="515"/>
    </row>
    <row r="929" spans="10:29" ht="11.25">
      <c r="J929" s="515"/>
      <c r="K929" s="515"/>
      <c r="Q929" s="515"/>
      <c r="U929" s="515"/>
      <c r="X929" s="515"/>
      <c r="Y929" s="515"/>
      <c r="Z929" s="515"/>
      <c r="AA929" s="515"/>
      <c r="AB929" s="515"/>
      <c r="AC929" s="515"/>
    </row>
    <row r="930" spans="10:29" ht="11.25">
      <c r="J930" s="515"/>
      <c r="K930" s="515"/>
      <c r="Q930" s="515"/>
      <c r="U930" s="515"/>
      <c r="X930" s="515"/>
      <c r="Y930" s="515"/>
      <c r="Z930" s="515"/>
      <c r="AA930" s="515"/>
      <c r="AB930" s="515"/>
      <c r="AC930" s="515"/>
    </row>
    <row r="931" spans="10:29" ht="11.25">
      <c r="J931" s="515"/>
      <c r="K931" s="515"/>
      <c r="Q931" s="515"/>
      <c r="U931" s="515"/>
      <c r="X931" s="515"/>
      <c r="Y931" s="515"/>
      <c r="Z931" s="515"/>
      <c r="AA931" s="515"/>
      <c r="AB931" s="515"/>
      <c r="AC931" s="515"/>
    </row>
    <row r="932" spans="10:29" ht="11.25">
      <c r="J932" s="515"/>
      <c r="K932" s="515"/>
      <c r="Q932" s="515"/>
      <c r="U932" s="515"/>
      <c r="X932" s="515"/>
      <c r="Y932" s="515"/>
      <c r="Z932" s="515"/>
      <c r="AA932" s="515"/>
      <c r="AB932" s="515"/>
      <c r="AC932" s="515"/>
    </row>
    <row r="933" spans="10:29" ht="11.25">
      <c r="J933" s="515"/>
      <c r="K933" s="515"/>
      <c r="Q933" s="515"/>
      <c r="U933" s="515"/>
      <c r="X933" s="515"/>
      <c r="Y933" s="515"/>
      <c r="Z933" s="515"/>
      <c r="AA933" s="515"/>
      <c r="AB933" s="515"/>
      <c r="AC933" s="515"/>
    </row>
    <row r="934" spans="10:29" ht="11.25">
      <c r="J934" s="515"/>
      <c r="K934" s="515"/>
      <c r="Q934" s="515"/>
      <c r="U934" s="515"/>
      <c r="X934" s="515"/>
      <c r="Y934" s="515"/>
      <c r="Z934" s="515"/>
      <c r="AA934" s="515"/>
      <c r="AB934" s="515"/>
      <c r="AC934" s="515"/>
    </row>
    <row r="935" spans="10:29" ht="11.25">
      <c r="J935" s="515"/>
      <c r="K935" s="515"/>
      <c r="Q935" s="515"/>
      <c r="U935" s="515"/>
      <c r="X935" s="515"/>
      <c r="Y935" s="515"/>
      <c r="Z935" s="515"/>
      <c r="AA935" s="515"/>
      <c r="AB935" s="515"/>
      <c r="AC935" s="515"/>
    </row>
    <row r="936" spans="10:29" ht="11.25">
      <c r="J936" s="515"/>
      <c r="K936" s="515"/>
      <c r="Q936" s="515"/>
      <c r="U936" s="515"/>
      <c r="X936" s="515"/>
      <c r="Y936" s="515"/>
      <c r="Z936" s="515"/>
      <c r="AA936" s="515"/>
      <c r="AB936" s="515"/>
      <c r="AC936" s="515"/>
    </row>
    <row r="937" spans="10:29" ht="11.25">
      <c r="J937" s="515"/>
      <c r="K937" s="515"/>
      <c r="Q937" s="515"/>
      <c r="U937" s="515"/>
      <c r="X937" s="515"/>
      <c r="Y937" s="515"/>
      <c r="Z937" s="515"/>
      <c r="AA937" s="515"/>
      <c r="AB937" s="515"/>
      <c r="AC937" s="515"/>
    </row>
    <row r="938" spans="10:29" ht="11.25">
      <c r="J938" s="515"/>
      <c r="K938" s="515"/>
      <c r="Q938" s="515"/>
      <c r="U938" s="515"/>
      <c r="X938" s="515"/>
      <c r="Y938" s="515"/>
      <c r="Z938" s="515"/>
      <c r="AA938" s="515"/>
      <c r="AB938" s="515"/>
      <c r="AC938" s="515"/>
    </row>
    <row r="939" spans="10:29" ht="11.25">
      <c r="J939" s="515"/>
      <c r="K939" s="515"/>
      <c r="Q939" s="515"/>
      <c r="U939" s="515"/>
      <c r="X939" s="515"/>
      <c r="Y939" s="515"/>
      <c r="Z939" s="515"/>
      <c r="AA939" s="515"/>
      <c r="AB939" s="515"/>
      <c r="AC939" s="515"/>
    </row>
    <row r="940" spans="10:29" ht="11.25">
      <c r="J940" s="515"/>
      <c r="K940" s="515"/>
      <c r="Q940" s="515"/>
      <c r="U940" s="515"/>
      <c r="X940" s="515"/>
      <c r="Y940" s="515"/>
      <c r="Z940" s="515"/>
      <c r="AA940" s="515"/>
      <c r="AB940" s="515"/>
      <c r="AC940" s="515"/>
    </row>
    <row r="941" spans="10:29" ht="11.25">
      <c r="J941" s="515"/>
      <c r="K941" s="515"/>
      <c r="Q941" s="515"/>
      <c r="U941" s="515"/>
      <c r="X941" s="515"/>
      <c r="Y941" s="515"/>
      <c r="Z941" s="515"/>
      <c r="AA941" s="515"/>
      <c r="AB941" s="515"/>
      <c r="AC941" s="515"/>
    </row>
    <row r="942" spans="10:29" ht="11.25">
      <c r="J942" s="515"/>
      <c r="K942" s="515"/>
      <c r="Q942" s="515"/>
      <c r="U942" s="515"/>
      <c r="X942" s="515"/>
      <c r="Y942" s="515"/>
      <c r="Z942" s="515"/>
      <c r="AA942" s="515"/>
      <c r="AB942" s="515"/>
      <c r="AC942" s="515"/>
    </row>
    <row r="943" spans="10:29" ht="11.25">
      <c r="J943" s="515"/>
      <c r="K943" s="515"/>
      <c r="Q943" s="515"/>
      <c r="U943" s="515"/>
      <c r="X943" s="515"/>
      <c r="Y943" s="515"/>
      <c r="Z943" s="515"/>
      <c r="AA943" s="515"/>
      <c r="AB943" s="515"/>
      <c r="AC943" s="515"/>
    </row>
    <row r="944" spans="10:29" ht="11.25">
      <c r="J944" s="515"/>
      <c r="K944" s="515"/>
      <c r="Q944" s="515"/>
      <c r="U944" s="515"/>
      <c r="X944" s="515"/>
      <c r="Y944" s="515"/>
      <c r="Z944" s="515"/>
      <c r="AA944" s="515"/>
      <c r="AB944" s="515"/>
      <c r="AC944" s="515"/>
    </row>
    <row r="945" spans="10:29" ht="11.25">
      <c r="J945" s="515"/>
      <c r="K945" s="515"/>
      <c r="Q945" s="515"/>
      <c r="U945" s="515"/>
      <c r="X945" s="515"/>
      <c r="Y945" s="515"/>
      <c r="Z945" s="515"/>
      <c r="AA945" s="515"/>
      <c r="AB945" s="515"/>
      <c r="AC945" s="515"/>
    </row>
    <row r="946" spans="10:29" ht="11.25">
      <c r="J946" s="515"/>
      <c r="K946" s="515"/>
      <c r="Q946" s="515"/>
      <c r="U946" s="515"/>
      <c r="X946" s="515"/>
      <c r="Y946" s="515"/>
      <c r="Z946" s="515"/>
      <c r="AA946" s="515"/>
      <c r="AB946" s="515"/>
      <c r="AC946" s="515"/>
    </row>
    <row r="947" spans="10:29" ht="11.25">
      <c r="J947" s="515"/>
      <c r="K947" s="515"/>
      <c r="Q947" s="515"/>
      <c r="U947" s="515"/>
      <c r="X947" s="515"/>
      <c r="Y947" s="515"/>
      <c r="Z947" s="515"/>
      <c r="AA947" s="515"/>
      <c r="AB947" s="515"/>
      <c r="AC947" s="515"/>
    </row>
    <row r="948" spans="10:29" ht="11.25">
      <c r="J948" s="515"/>
      <c r="K948" s="515"/>
      <c r="Q948" s="515"/>
      <c r="U948" s="515"/>
      <c r="X948" s="515"/>
      <c r="Y948" s="515"/>
      <c r="Z948" s="515"/>
      <c r="AA948" s="515"/>
      <c r="AB948" s="515"/>
      <c r="AC948" s="515"/>
    </row>
    <row r="949" spans="10:29" ht="11.25">
      <c r="J949" s="515"/>
      <c r="K949" s="515"/>
      <c r="Q949" s="515"/>
      <c r="U949" s="515"/>
      <c r="X949" s="515"/>
      <c r="Y949" s="515"/>
      <c r="Z949" s="515"/>
      <c r="AA949" s="515"/>
      <c r="AB949" s="515"/>
      <c r="AC949" s="515"/>
    </row>
    <row r="950" spans="10:29" ht="11.25">
      <c r="J950" s="515"/>
      <c r="K950" s="515"/>
      <c r="Q950" s="515"/>
      <c r="U950" s="515"/>
      <c r="X950" s="515"/>
      <c r="Y950" s="515"/>
      <c r="Z950" s="515"/>
      <c r="AA950" s="515"/>
      <c r="AB950" s="515"/>
      <c r="AC950" s="515"/>
    </row>
    <row r="951" spans="10:29" ht="11.25">
      <c r="J951" s="515"/>
      <c r="K951" s="515"/>
      <c r="Q951" s="515"/>
      <c r="U951" s="515"/>
      <c r="X951" s="515"/>
      <c r="Y951" s="515"/>
      <c r="Z951" s="515"/>
      <c r="AA951" s="515"/>
      <c r="AB951" s="515"/>
      <c r="AC951" s="515"/>
    </row>
    <row r="952" spans="10:29" ht="11.25">
      <c r="J952" s="515"/>
      <c r="K952" s="515"/>
      <c r="Q952" s="515"/>
      <c r="U952" s="515"/>
      <c r="X952" s="515"/>
      <c r="Y952" s="515"/>
      <c r="Z952" s="515"/>
      <c r="AA952" s="515"/>
      <c r="AB952" s="515"/>
      <c r="AC952" s="515"/>
    </row>
    <row r="953" spans="10:29" ht="11.25">
      <c r="J953" s="515"/>
      <c r="K953" s="515"/>
      <c r="Q953" s="515"/>
      <c r="U953" s="515"/>
      <c r="X953" s="515"/>
      <c r="Y953" s="515"/>
      <c r="Z953" s="515"/>
      <c r="AA953" s="515"/>
      <c r="AB953" s="515"/>
      <c r="AC953" s="515"/>
    </row>
    <row r="954" spans="10:29" ht="11.25">
      <c r="J954" s="515"/>
      <c r="K954" s="515"/>
      <c r="Q954" s="515"/>
      <c r="U954" s="515"/>
      <c r="X954" s="515"/>
      <c r="Y954" s="515"/>
      <c r="Z954" s="515"/>
      <c r="AA954" s="515"/>
      <c r="AB954" s="515"/>
      <c r="AC954" s="515"/>
    </row>
    <row r="955" spans="10:29" ht="11.25">
      <c r="J955" s="515"/>
      <c r="K955" s="515"/>
      <c r="Q955" s="515"/>
      <c r="U955" s="515"/>
      <c r="X955" s="515"/>
      <c r="Y955" s="515"/>
      <c r="Z955" s="515"/>
      <c r="AA955" s="515"/>
      <c r="AB955" s="515"/>
      <c r="AC955" s="515"/>
    </row>
    <row r="956" spans="10:29" ht="11.25">
      <c r="J956" s="515"/>
      <c r="K956" s="515"/>
      <c r="Q956" s="515"/>
      <c r="U956" s="515"/>
      <c r="X956" s="515"/>
      <c r="Y956" s="515"/>
      <c r="Z956" s="515"/>
      <c r="AA956" s="515"/>
      <c r="AB956" s="515"/>
      <c r="AC956" s="515"/>
    </row>
    <row r="957" spans="10:29" ht="11.25">
      <c r="J957" s="515"/>
      <c r="K957" s="515"/>
      <c r="Q957" s="515"/>
      <c r="U957" s="515"/>
      <c r="X957" s="515"/>
      <c r="Y957" s="515"/>
      <c r="Z957" s="515"/>
      <c r="AA957" s="515"/>
      <c r="AB957" s="515"/>
      <c r="AC957" s="515"/>
    </row>
    <row r="958" spans="10:29" ht="11.25">
      <c r="J958" s="515"/>
      <c r="K958" s="515"/>
      <c r="Q958" s="515"/>
      <c r="U958" s="515"/>
      <c r="X958" s="515"/>
      <c r="Y958" s="515"/>
      <c r="Z958" s="515"/>
      <c r="AA958" s="515"/>
      <c r="AB958" s="515"/>
      <c r="AC958" s="515"/>
    </row>
    <row r="959" spans="10:29" ht="11.25">
      <c r="J959" s="515"/>
      <c r="K959" s="515"/>
      <c r="Q959" s="515"/>
      <c r="U959" s="515"/>
      <c r="X959" s="515"/>
      <c r="Y959" s="515"/>
      <c r="Z959" s="515"/>
      <c r="AA959" s="515"/>
      <c r="AB959" s="515"/>
      <c r="AC959" s="515"/>
    </row>
    <row r="960" spans="10:29" ht="11.25">
      <c r="J960" s="515"/>
      <c r="K960" s="515"/>
      <c r="Q960" s="515"/>
      <c r="U960" s="515"/>
      <c r="X960" s="515"/>
      <c r="Y960" s="515"/>
      <c r="Z960" s="515"/>
      <c r="AA960" s="515"/>
      <c r="AB960" s="515"/>
      <c r="AC960" s="515"/>
    </row>
    <row r="961" spans="10:29" ht="11.25">
      <c r="J961" s="515"/>
      <c r="K961" s="515"/>
      <c r="Q961" s="515"/>
      <c r="U961" s="515"/>
      <c r="X961" s="515"/>
      <c r="Y961" s="515"/>
      <c r="Z961" s="515"/>
      <c r="AA961" s="515"/>
      <c r="AB961" s="515"/>
      <c r="AC961" s="515"/>
    </row>
    <row r="962" spans="10:29" ht="11.25">
      <c r="J962" s="515"/>
      <c r="K962" s="515"/>
      <c r="Q962" s="515"/>
      <c r="U962" s="515"/>
      <c r="X962" s="515"/>
      <c r="Y962" s="515"/>
      <c r="Z962" s="515"/>
      <c r="AA962" s="515"/>
      <c r="AB962" s="515"/>
      <c r="AC962" s="515"/>
    </row>
    <row r="963" spans="10:29" ht="11.25">
      <c r="J963" s="515"/>
      <c r="K963" s="515"/>
      <c r="Q963" s="515"/>
      <c r="U963" s="515"/>
      <c r="X963" s="515"/>
      <c r="Y963" s="515"/>
      <c r="Z963" s="515"/>
      <c r="AA963" s="515"/>
      <c r="AB963" s="515"/>
      <c r="AC963" s="515"/>
    </row>
    <row r="964" spans="10:29" ht="11.25">
      <c r="J964" s="515"/>
      <c r="K964" s="515"/>
      <c r="Q964" s="515"/>
      <c r="U964" s="515"/>
      <c r="X964" s="515"/>
      <c r="Y964" s="515"/>
      <c r="Z964" s="515"/>
      <c r="AA964" s="515"/>
      <c r="AB964" s="515"/>
      <c r="AC964" s="515"/>
    </row>
    <row r="965" spans="10:29" ht="11.25">
      <c r="J965" s="515"/>
      <c r="K965" s="515"/>
      <c r="Q965" s="515"/>
      <c r="U965" s="515"/>
      <c r="X965" s="515"/>
      <c r="Y965" s="515"/>
      <c r="Z965" s="515"/>
      <c r="AA965" s="515"/>
      <c r="AB965" s="515"/>
      <c r="AC965" s="515"/>
    </row>
    <row r="966" spans="10:29" ht="11.25">
      <c r="J966" s="515"/>
      <c r="K966" s="515"/>
      <c r="Q966" s="515"/>
      <c r="U966" s="515"/>
      <c r="X966" s="515"/>
      <c r="Y966" s="515"/>
      <c r="Z966" s="515"/>
      <c r="AA966" s="515"/>
      <c r="AB966" s="515"/>
      <c r="AC966" s="515"/>
    </row>
    <row r="967" spans="10:29" ht="11.25">
      <c r="J967" s="515"/>
      <c r="K967" s="515"/>
      <c r="Q967" s="515"/>
      <c r="U967" s="515"/>
      <c r="X967" s="515"/>
      <c r="Y967" s="515"/>
      <c r="Z967" s="515"/>
      <c r="AA967" s="515"/>
      <c r="AB967" s="515"/>
      <c r="AC967" s="515"/>
    </row>
    <row r="968" spans="10:29" ht="11.25">
      <c r="J968" s="515"/>
      <c r="K968" s="515"/>
      <c r="Q968" s="515"/>
      <c r="U968" s="515"/>
      <c r="X968" s="515"/>
      <c r="Y968" s="515"/>
      <c r="Z968" s="515"/>
      <c r="AA968" s="515"/>
      <c r="AB968" s="515"/>
      <c r="AC968" s="515"/>
    </row>
    <row r="969" spans="10:29" ht="11.25">
      <c r="J969" s="515"/>
      <c r="K969" s="515"/>
      <c r="Q969" s="515"/>
      <c r="U969" s="515"/>
      <c r="X969" s="515"/>
      <c r="Y969" s="515"/>
      <c r="Z969" s="515"/>
      <c r="AA969" s="515"/>
      <c r="AB969" s="515"/>
      <c r="AC969" s="515"/>
    </row>
    <row r="970" spans="10:29" ht="11.25">
      <c r="J970" s="515"/>
      <c r="K970" s="515"/>
      <c r="Q970" s="515"/>
      <c r="U970" s="515"/>
      <c r="X970" s="515"/>
      <c r="Y970" s="515"/>
      <c r="Z970" s="515"/>
      <c r="AA970" s="515"/>
      <c r="AB970" s="515"/>
      <c r="AC970" s="515"/>
    </row>
    <row r="971" spans="10:29" ht="11.25">
      <c r="J971" s="515"/>
      <c r="K971" s="515"/>
      <c r="Q971" s="515"/>
      <c r="U971" s="515"/>
      <c r="X971" s="515"/>
      <c r="Y971" s="515"/>
      <c r="Z971" s="515"/>
      <c r="AA971" s="515"/>
      <c r="AB971" s="515"/>
      <c r="AC971" s="515"/>
    </row>
    <row r="972" spans="10:29" ht="11.25">
      <c r="J972" s="515"/>
      <c r="K972" s="515"/>
      <c r="Q972" s="515"/>
      <c r="U972" s="515"/>
      <c r="X972" s="515"/>
      <c r="Y972" s="515"/>
      <c r="Z972" s="515"/>
      <c r="AA972" s="515"/>
      <c r="AB972" s="515"/>
      <c r="AC972" s="515"/>
    </row>
    <row r="973" spans="10:29" ht="11.25">
      <c r="J973" s="515"/>
      <c r="K973" s="515"/>
      <c r="Q973" s="515"/>
      <c r="U973" s="515"/>
      <c r="X973" s="515"/>
      <c r="Y973" s="515"/>
      <c r="Z973" s="515"/>
      <c r="AA973" s="515"/>
      <c r="AB973" s="515"/>
      <c r="AC973" s="515"/>
    </row>
    <row r="974" spans="10:29" ht="11.25">
      <c r="J974" s="515"/>
      <c r="K974" s="515"/>
      <c r="Q974" s="515"/>
      <c r="U974" s="515"/>
      <c r="X974" s="515"/>
      <c r="Y974" s="515"/>
      <c r="Z974" s="515"/>
      <c r="AA974" s="515"/>
      <c r="AB974" s="515"/>
      <c r="AC974" s="515"/>
    </row>
    <row r="975" spans="10:29" ht="11.25">
      <c r="J975" s="515"/>
      <c r="K975" s="515"/>
      <c r="Q975" s="515"/>
      <c r="U975" s="515"/>
      <c r="X975" s="515"/>
      <c r="Y975" s="515"/>
      <c r="Z975" s="515"/>
      <c r="AA975" s="515"/>
      <c r="AB975" s="515"/>
      <c r="AC975" s="515"/>
    </row>
    <row r="976" spans="10:29" ht="11.25">
      <c r="J976" s="515"/>
      <c r="K976" s="515"/>
      <c r="Q976" s="515"/>
      <c r="U976" s="515"/>
      <c r="X976" s="515"/>
      <c r="Y976" s="515"/>
      <c r="Z976" s="515"/>
      <c r="AA976" s="515"/>
      <c r="AB976" s="515"/>
      <c r="AC976" s="515"/>
    </row>
    <row r="977" spans="10:29" ht="11.25">
      <c r="J977" s="515"/>
      <c r="K977" s="515"/>
      <c r="Q977" s="515"/>
      <c r="U977" s="515"/>
      <c r="X977" s="515"/>
      <c r="Y977" s="515"/>
      <c r="Z977" s="515"/>
      <c r="AA977" s="515"/>
      <c r="AB977" s="515"/>
      <c r="AC977" s="515"/>
    </row>
    <row r="978" spans="10:29" ht="11.25">
      <c r="J978" s="515"/>
      <c r="K978" s="515"/>
      <c r="Q978" s="515"/>
      <c r="U978" s="515"/>
      <c r="X978" s="515"/>
      <c r="Y978" s="515"/>
      <c r="Z978" s="515"/>
      <c r="AA978" s="515"/>
      <c r="AB978" s="515"/>
      <c r="AC978" s="515"/>
    </row>
    <row r="979" spans="10:29" ht="11.25">
      <c r="J979" s="515"/>
      <c r="K979" s="515"/>
      <c r="Q979" s="515"/>
      <c r="U979" s="515"/>
      <c r="X979" s="515"/>
      <c r="Y979" s="515"/>
      <c r="Z979" s="515"/>
      <c r="AA979" s="515"/>
      <c r="AB979" s="515"/>
      <c r="AC979" s="515"/>
    </row>
    <row r="980" spans="10:29" ht="11.25">
      <c r="J980" s="515"/>
      <c r="K980" s="515"/>
      <c r="Q980" s="515"/>
      <c r="U980" s="515"/>
      <c r="X980" s="515"/>
      <c r="Y980" s="515"/>
      <c r="Z980" s="515"/>
      <c r="AA980" s="515"/>
      <c r="AB980" s="515"/>
      <c r="AC980" s="515"/>
    </row>
    <row r="981" spans="10:29" ht="11.25">
      <c r="J981" s="515"/>
      <c r="K981" s="515"/>
      <c r="Q981" s="515"/>
      <c r="U981" s="515"/>
      <c r="X981" s="515"/>
      <c r="Y981" s="515"/>
      <c r="Z981" s="515"/>
      <c r="AA981" s="515"/>
      <c r="AB981" s="515"/>
      <c r="AC981" s="515"/>
    </row>
    <row r="982" spans="10:29" ht="11.25">
      <c r="J982" s="515"/>
      <c r="K982" s="515"/>
      <c r="Q982" s="515"/>
      <c r="U982" s="515"/>
      <c r="X982" s="515"/>
      <c r="Y982" s="515"/>
      <c r="Z982" s="515"/>
      <c r="AA982" s="515"/>
      <c r="AB982" s="515"/>
      <c r="AC982" s="515"/>
    </row>
    <row r="983" spans="10:29" ht="11.25">
      <c r="J983" s="515"/>
      <c r="K983" s="515"/>
      <c r="Q983" s="515"/>
      <c r="U983" s="515"/>
      <c r="X983" s="515"/>
      <c r="Y983" s="515"/>
      <c r="Z983" s="515"/>
      <c r="AA983" s="515"/>
      <c r="AB983" s="515"/>
      <c r="AC983" s="515"/>
    </row>
    <row r="984" spans="10:29" ht="11.25">
      <c r="J984" s="515"/>
      <c r="K984" s="515"/>
      <c r="Q984" s="515"/>
      <c r="U984" s="515"/>
      <c r="X984" s="515"/>
      <c r="Y984" s="515"/>
      <c r="Z984" s="515"/>
      <c r="AA984" s="515"/>
      <c r="AB984" s="515"/>
      <c r="AC984" s="515"/>
    </row>
    <row r="985" spans="10:29" ht="11.25">
      <c r="J985" s="515"/>
      <c r="K985" s="515"/>
      <c r="Q985" s="515"/>
      <c r="U985" s="515"/>
      <c r="X985" s="515"/>
      <c r="Y985" s="515"/>
      <c r="Z985" s="515"/>
      <c r="AA985" s="515"/>
      <c r="AB985" s="515"/>
      <c r="AC985" s="515"/>
    </row>
    <row r="986" spans="10:29" ht="11.25">
      <c r="J986" s="515"/>
      <c r="K986" s="515"/>
      <c r="Q986" s="515"/>
      <c r="U986" s="515"/>
      <c r="X986" s="515"/>
      <c r="Y986" s="515"/>
      <c r="Z986" s="515"/>
      <c r="AA986" s="515"/>
      <c r="AB986" s="515"/>
      <c r="AC986" s="515"/>
    </row>
    <row r="987" spans="10:29" ht="11.25">
      <c r="J987" s="515"/>
      <c r="K987" s="515"/>
      <c r="Q987" s="515"/>
      <c r="U987" s="515"/>
      <c r="X987" s="515"/>
      <c r="Y987" s="515"/>
      <c r="Z987" s="515"/>
      <c r="AA987" s="515"/>
      <c r="AB987" s="515"/>
      <c r="AC987" s="515"/>
    </row>
    <row r="988" spans="10:29" ht="11.25">
      <c r="J988" s="515"/>
      <c r="K988" s="515"/>
      <c r="Q988" s="515"/>
      <c r="U988" s="515"/>
      <c r="X988" s="515"/>
      <c r="Y988" s="515"/>
      <c r="Z988" s="515"/>
      <c r="AA988" s="515"/>
      <c r="AB988" s="515"/>
      <c r="AC988" s="515"/>
    </row>
    <row r="989" spans="10:29" ht="11.25">
      <c r="J989" s="515"/>
      <c r="K989" s="515"/>
      <c r="Q989" s="515"/>
      <c r="U989" s="515"/>
      <c r="X989" s="515"/>
      <c r="Y989" s="515"/>
      <c r="Z989" s="515"/>
      <c r="AA989" s="515"/>
      <c r="AB989" s="515"/>
      <c r="AC989" s="515"/>
    </row>
    <row r="990" spans="10:29" ht="11.25">
      <c r="J990" s="515"/>
      <c r="K990" s="515"/>
      <c r="Q990" s="515"/>
      <c r="U990" s="515"/>
      <c r="X990" s="515"/>
      <c r="Y990" s="515"/>
      <c r="Z990" s="515"/>
      <c r="AA990" s="515"/>
      <c r="AB990" s="515"/>
      <c r="AC990" s="515"/>
    </row>
    <row r="991" spans="10:29" ht="11.25">
      <c r="J991" s="515"/>
      <c r="K991" s="515"/>
      <c r="Q991" s="515"/>
      <c r="U991" s="515"/>
      <c r="X991" s="515"/>
      <c r="Y991" s="515"/>
      <c r="Z991" s="515"/>
      <c r="AA991" s="515"/>
      <c r="AB991" s="515"/>
      <c r="AC991" s="515"/>
    </row>
    <row r="992" spans="10:29" ht="11.25">
      <c r="J992" s="515"/>
      <c r="K992" s="515"/>
      <c r="Q992" s="515"/>
      <c r="U992" s="515"/>
      <c r="X992" s="515"/>
      <c r="Y992" s="515"/>
      <c r="Z992" s="515"/>
      <c r="AA992" s="515"/>
      <c r="AB992" s="515"/>
      <c r="AC992" s="515"/>
    </row>
    <row r="993" spans="10:29" ht="11.25">
      <c r="J993" s="515"/>
      <c r="K993" s="515"/>
      <c r="Q993" s="515"/>
      <c r="U993" s="515"/>
      <c r="X993" s="515"/>
      <c r="Y993" s="515"/>
      <c r="Z993" s="515"/>
      <c r="AA993" s="515"/>
      <c r="AB993" s="515"/>
      <c r="AC993" s="515"/>
    </row>
    <row r="994" spans="10:29" ht="11.25">
      <c r="J994" s="515"/>
      <c r="K994" s="515"/>
      <c r="Q994" s="515"/>
      <c r="U994" s="515"/>
      <c r="X994" s="515"/>
      <c r="Y994" s="515"/>
      <c r="Z994" s="515"/>
      <c r="AA994" s="515"/>
      <c r="AB994" s="515"/>
      <c r="AC994" s="515"/>
    </row>
    <row r="995" spans="10:29" ht="11.25">
      <c r="J995" s="515"/>
      <c r="K995" s="515"/>
      <c r="Q995" s="515"/>
      <c r="U995" s="515"/>
      <c r="X995" s="515"/>
      <c r="Y995" s="515"/>
      <c r="Z995" s="515"/>
      <c r="AA995" s="515"/>
      <c r="AB995" s="515"/>
      <c r="AC995" s="515"/>
    </row>
    <row r="996" spans="10:29" ht="11.25">
      <c r="J996" s="515"/>
      <c r="K996" s="515"/>
      <c r="Q996" s="515"/>
      <c r="U996" s="515"/>
      <c r="X996" s="515"/>
      <c r="Y996" s="515"/>
      <c r="Z996" s="515"/>
      <c r="AA996" s="515"/>
      <c r="AB996" s="515"/>
      <c r="AC996" s="515"/>
    </row>
    <row r="997" spans="10:29" ht="11.25">
      <c r="J997" s="515"/>
      <c r="K997" s="515"/>
      <c r="Q997" s="515"/>
      <c r="U997" s="515"/>
      <c r="X997" s="515"/>
      <c r="Y997" s="515"/>
      <c r="Z997" s="515"/>
      <c r="AA997" s="515"/>
      <c r="AB997" s="515"/>
      <c r="AC997" s="515"/>
    </row>
    <row r="998" spans="10:29" ht="11.25">
      <c r="J998" s="515"/>
      <c r="K998" s="515"/>
      <c r="Q998" s="515"/>
      <c r="U998" s="515"/>
      <c r="X998" s="515"/>
      <c r="Y998" s="515"/>
      <c r="Z998" s="515"/>
      <c r="AA998" s="515"/>
      <c r="AB998" s="515"/>
      <c r="AC998" s="515"/>
    </row>
    <row r="999" spans="10:29" ht="11.25">
      <c r="J999" s="515"/>
      <c r="K999" s="515"/>
      <c r="Q999" s="515"/>
      <c r="U999" s="515"/>
      <c r="X999" s="515"/>
      <c r="Y999" s="515"/>
      <c r="Z999" s="515"/>
      <c r="AA999" s="515"/>
      <c r="AB999" s="515"/>
      <c r="AC999" s="515"/>
    </row>
    <row r="1000" spans="10:29" ht="11.25">
      <c r="J1000" s="515"/>
      <c r="K1000" s="515"/>
      <c r="Q1000" s="515"/>
      <c r="U1000" s="515"/>
      <c r="X1000" s="515"/>
      <c r="Y1000" s="515"/>
      <c r="Z1000" s="515"/>
      <c r="AA1000" s="515"/>
      <c r="AB1000" s="515"/>
      <c r="AC1000" s="515"/>
    </row>
    <row r="1001" spans="10:29" ht="11.25">
      <c r="J1001" s="515"/>
      <c r="K1001" s="515"/>
      <c r="Q1001" s="515"/>
      <c r="U1001" s="515"/>
      <c r="X1001" s="515"/>
      <c r="Y1001" s="515"/>
      <c r="Z1001" s="515"/>
      <c r="AA1001" s="515"/>
      <c r="AB1001" s="515"/>
      <c r="AC1001" s="515"/>
    </row>
    <row r="1002" spans="10:29" ht="11.25">
      <c r="J1002" s="515"/>
      <c r="K1002" s="515"/>
      <c r="Q1002" s="515"/>
      <c r="U1002" s="515"/>
      <c r="X1002" s="515"/>
      <c r="Y1002" s="515"/>
      <c r="Z1002" s="515"/>
      <c r="AA1002" s="515"/>
      <c r="AB1002" s="515"/>
      <c r="AC1002" s="515"/>
    </row>
    <row r="1003" spans="10:29" ht="11.25">
      <c r="J1003" s="515"/>
      <c r="K1003" s="515"/>
      <c r="Q1003" s="515"/>
      <c r="U1003" s="515"/>
      <c r="X1003" s="515"/>
      <c r="Y1003" s="515"/>
      <c r="Z1003" s="515"/>
      <c r="AA1003" s="515"/>
      <c r="AB1003" s="515"/>
      <c r="AC1003" s="515"/>
    </row>
    <row r="1004" spans="10:29" ht="11.25">
      <c r="J1004" s="515"/>
      <c r="K1004" s="515"/>
      <c r="Q1004" s="515"/>
      <c r="U1004" s="515"/>
      <c r="X1004" s="515"/>
      <c r="Y1004" s="515"/>
      <c r="Z1004" s="515"/>
      <c r="AA1004" s="515"/>
      <c r="AB1004" s="515"/>
      <c r="AC1004" s="515"/>
    </row>
    <row r="1005" spans="10:29" ht="11.25">
      <c r="J1005" s="515"/>
      <c r="K1005" s="515"/>
      <c r="Q1005" s="515"/>
      <c r="U1005" s="515"/>
      <c r="X1005" s="515"/>
      <c r="Y1005" s="515"/>
      <c r="Z1005" s="515"/>
      <c r="AA1005" s="515"/>
      <c r="AB1005" s="515"/>
      <c r="AC1005" s="515"/>
    </row>
    <row r="1006" spans="10:29" ht="11.25">
      <c r="J1006" s="515"/>
      <c r="K1006" s="515"/>
      <c r="Q1006" s="515"/>
      <c r="U1006" s="515"/>
      <c r="X1006" s="515"/>
      <c r="Y1006" s="515"/>
      <c r="Z1006" s="515"/>
      <c r="AA1006" s="515"/>
      <c r="AB1006" s="515"/>
      <c r="AC1006" s="515"/>
    </row>
    <row r="1007" spans="10:29" ht="11.25">
      <c r="J1007" s="515"/>
      <c r="K1007" s="515"/>
      <c r="Q1007" s="515"/>
      <c r="U1007" s="515"/>
      <c r="X1007" s="515"/>
      <c r="Y1007" s="515"/>
      <c r="Z1007" s="515"/>
      <c r="AA1007" s="515"/>
      <c r="AB1007" s="515"/>
      <c r="AC1007" s="515"/>
    </row>
    <row r="1008" spans="10:29" ht="11.25">
      <c r="J1008" s="515"/>
      <c r="K1008" s="515"/>
      <c r="Q1008" s="515"/>
      <c r="U1008" s="515"/>
      <c r="X1008" s="515"/>
      <c r="Y1008" s="515"/>
      <c r="Z1008" s="515"/>
      <c r="AA1008" s="515"/>
      <c r="AB1008" s="515"/>
      <c r="AC1008" s="515"/>
    </row>
    <row r="1009" spans="10:29" ht="11.25">
      <c r="J1009" s="515"/>
      <c r="K1009" s="515"/>
      <c r="Q1009" s="515"/>
      <c r="U1009" s="515"/>
      <c r="X1009" s="515"/>
      <c r="Y1009" s="515"/>
      <c r="Z1009" s="515"/>
      <c r="AA1009" s="515"/>
      <c r="AB1009" s="515"/>
      <c r="AC1009" s="515"/>
    </row>
    <row r="1010" spans="10:29" ht="11.25">
      <c r="J1010" s="515"/>
      <c r="K1010" s="515"/>
      <c r="Q1010" s="515"/>
      <c r="U1010" s="515"/>
      <c r="X1010" s="515"/>
      <c r="Y1010" s="515"/>
      <c r="Z1010" s="515"/>
      <c r="AA1010" s="515"/>
      <c r="AB1010" s="515"/>
      <c r="AC1010" s="515"/>
    </row>
    <row r="1011" spans="10:29" ht="11.25">
      <c r="J1011" s="515"/>
      <c r="K1011" s="515"/>
      <c r="Q1011" s="515"/>
      <c r="U1011" s="515"/>
      <c r="X1011" s="515"/>
      <c r="Y1011" s="515"/>
      <c r="Z1011" s="515"/>
      <c r="AA1011" s="515"/>
      <c r="AB1011" s="515"/>
      <c r="AC1011" s="515"/>
    </row>
    <row r="1012" spans="10:29" ht="11.25">
      <c r="J1012" s="515"/>
      <c r="K1012" s="515"/>
      <c r="Q1012" s="515"/>
      <c r="U1012" s="515"/>
      <c r="X1012" s="515"/>
      <c r="Y1012" s="515"/>
      <c r="Z1012" s="515"/>
      <c r="AA1012" s="515"/>
      <c r="AB1012" s="515"/>
      <c r="AC1012" s="515"/>
    </row>
    <row r="1013" spans="10:29" ht="11.25">
      <c r="J1013" s="515"/>
      <c r="K1013" s="515"/>
      <c r="Q1013" s="515"/>
      <c r="U1013" s="515"/>
      <c r="X1013" s="515"/>
      <c r="Y1013" s="515"/>
      <c r="Z1013" s="515"/>
      <c r="AA1013" s="515"/>
      <c r="AB1013" s="515"/>
      <c r="AC1013" s="515"/>
    </row>
    <row r="1014" spans="10:29" ht="11.25">
      <c r="J1014" s="515"/>
      <c r="K1014" s="515"/>
      <c r="Q1014" s="515"/>
      <c r="U1014" s="515"/>
      <c r="X1014" s="515"/>
      <c r="Y1014" s="515"/>
      <c r="Z1014" s="515"/>
      <c r="AA1014" s="515"/>
      <c r="AB1014" s="515"/>
      <c r="AC1014" s="515"/>
    </row>
    <row r="1015" spans="10:29" ht="11.25">
      <c r="J1015" s="515"/>
      <c r="K1015" s="515"/>
      <c r="Q1015" s="515"/>
      <c r="U1015" s="515"/>
      <c r="X1015" s="515"/>
      <c r="Y1015" s="515"/>
      <c r="Z1015" s="515"/>
      <c r="AA1015" s="515"/>
      <c r="AB1015" s="515"/>
      <c r="AC1015" s="515"/>
    </row>
    <row r="1016" spans="10:29" ht="11.25">
      <c r="J1016" s="515"/>
      <c r="K1016" s="515"/>
      <c r="Q1016" s="515"/>
      <c r="U1016" s="515"/>
      <c r="X1016" s="515"/>
      <c r="Y1016" s="515"/>
      <c r="Z1016" s="515"/>
      <c r="AA1016" s="515"/>
      <c r="AB1016" s="515"/>
      <c r="AC1016" s="515"/>
    </row>
    <row r="1017" spans="10:29" ht="11.25">
      <c r="J1017" s="515"/>
      <c r="K1017" s="515"/>
      <c r="Q1017" s="515"/>
      <c r="U1017" s="515"/>
      <c r="X1017" s="515"/>
      <c r="Y1017" s="515"/>
      <c r="Z1017" s="515"/>
      <c r="AA1017" s="515"/>
      <c r="AB1017" s="515"/>
      <c r="AC1017" s="515"/>
    </row>
    <row r="1018" spans="10:29" ht="11.25">
      <c r="J1018" s="515"/>
      <c r="K1018" s="515"/>
      <c r="Q1018" s="515"/>
      <c r="U1018" s="515"/>
      <c r="X1018" s="515"/>
      <c r="Y1018" s="515"/>
      <c r="Z1018" s="515"/>
      <c r="AA1018" s="515"/>
      <c r="AB1018" s="515"/>
      <c r="AC1018" s="515"/>
    </row>
    <row r="1019" spans="10:29" ht="11.25">
      <c r="J1019" s="515"/>
      <c r="K1019" s="515"/>
      <c r="Q1019" s="515"/>
      <c r="U1019" s="515"/>
      <c r="X1019" s="515"/>
      <c r="Y1019" s="515"/>
      <c r="Z1019" s="515"/>
      <c r="AA1019" s="515"/>
      <c r="AB1019" s="515"/>
      <c r="AC1019" s="515"/>
    </row>
    <row r="1020" spans="10:29" ht="11.25">
      <c r="J1020" s="515"/>
      <c r="K1020" s="515"/>
      <c r="Q1020" s="515"/>
      <c r="U1020" s="515"/>
      <c r="X1020" s="515"/>
      <c r="Y1020" s="515"/>
      <c r="Z1020" s="515"/>
      <c r="AA1020" s="515"/>
      <c r="AB1020" s="515"/>
      <c r="AC1020" s="515"/>
    </row>
    <row r="1021" spans="10:29" ht="11.25">
      <c r="J1021" s="515"/>
      <c r="K1021" s="515"/>
      <c r="Q1021" s="515"/>
      <c r="U1021" s="515"/>
      <c r="X1021" s="515"/>
      <c r="Y1021" s="515"/>
      <c r="Z1021" s="515"/>
      <c r="AA1021" s="515"/>
      <c r="AB1021" s="515"/>
      <c r="AC1021" s="515"/>
    </row>
    <row r="1022" spans="10:29" ht="11.25">
      <c r="J1022" s="515"/>
      <c r="K1022" s="515"/>
      <c r="Q1022" s="515"/>
      <c r="U1022" s="515"/>
      <c r="X1022" s="515"/>
      <c r="Y1022" s="515"/>
      <c r="Z1022" s="515"/>
      <c r="AA1022" s="515"/>
      <c r="AB1022" s="515"/>
      <c r="AC1022" s="515"/>
    </row>
    <row r="1023" spans="10:29" ht="11.25">
      <c r="J1023" s="515"/>
      <c r="K1023" s="515"/>
      <c r="Q1023" s="515"/>
      <c r="U1023" s="515"/>
      <c r="X1023" s="515"/>
      <c r="Y1023" s="515"/>
      <c r="Z1023" s="515"/>
      <c r="AA1023" s="515"/>
      <c r="AB1023" s="515"/>
      <c r="AC1023" s="515"/>
    </row>
    <row r="1024" spans="10:29" ht="11.25">
      <c r="J1024" s="515"/>
      <c r="K1024" s="515"/>
      <c r="Q1024" s="515"/>
      <c r="U1024" s="515"/>
      <c r="X1024" s="515"/>
      <c r="Y1024" s="515"/>
      <c r="Z1024" s="515"/>
      <c r="AA1024" s="515"/>
      <c r="AB1024" s="515"/>
      <c r="AC1024" s="515"/>
    </row>
    <row r="1025" spans="10:29" ht="11.25">
      <c r="J1025" s="515"/>
      <c r="K1025" s="515"/>
      <c r="Q1025" s="515"/>
      <c r="U1025" s="515"/>
      <c r="X1025" s="515"/>
      <c r="Y1025" s="515"/>
      <c r="Z1025" s="515"/>
      <c r="AA1025" s="515"/>
      <c r="AB1025" s="515"/>
      <c r="AC1025" s="515"/>
    </row>
    <row r="1026" spans="10:29" ht="11.25">
      <c r="J1026" s="515"/>
      <c r="K1026" s="515"/>
      <c r="Q1026" s="515"/>
      <c r="U1026" s="515"/>
      <c r="X1026" s="515"/>
      <c r="Y1026" s="515"/>
      <c r="Z1026" s="515"/>
      <c r="AA1026" s="515"/>
      <c r="AB1026" s="515"/>
      <c r="AC1026" s="515"/>
    </row>
    <row r="1027" spans="10:29" ht="11.25">
      <c r="J1027" s="515"/>
      <c r="K1027" s="515"/>
      <c r="Q1027" s="515"/>
      <c r="U1027" s="515"/>
      <c r="X1027" s="515"/>
      <c r="Y1027" s="515"/>
      <c r="Z1027" s="515"/>
      <c r="AA1027" s="515"/>
      <c r="AB1027" s="515"/>
      <c r="AC1027" s="515"/>
    </row>
    <row r="1028" spans="10:29" ht="11.25">
      <c r="J1028" s="515"/>
      <c r="K1028" s="515"/>
      <c r="Q1028" s="515"/>
      <c r="U1028" s="515"/>
      <c r="X1028" s="515"/>
      <c r="Y1028" s="515"/>
      <c r="Z1028" s="515"/>
      <c r="AA1028" s="515"/>
      <c r="AB1028" s="515"/>
      <c r="AC1028" s="515"/>
    </row>
    <row r="1029" spans="10:29" ht="11.25">
      <c r="J1029" s="515"/>
      <c r="K1029" s="515"/>
      <c r="Q1029" s="515"/>
      <c r="U1029" s="515"/>
      <c r="X1029" s="515"/>
      <c r="Y1029" s="515"/>
      <c r="Z1029" s="515"/>
      <c r="AA1029" s="515"/>
      <c r="AB1029" s="515"/>
      <c r="AC1029" s="515"/>
    </row>
    <row r="1030" spans="10:29" ht="11.25">
      <c r="J1030" s="515"/>
      <c r="K1030" s="515"/>
      <c r="Q1030" s="515"/>
      <c r="U1030" s="515"/>
      <c r="X1030" s="515"/>
      <c r="Y1030" s="515"/>
      <c r="Z1030" s="515"/>
      <c r="AA1030" s="515"/>
      <c r="AB1030" s="515"/>
      <c r="AC1030" s="515"/>
    </row>
    <row r="1031" spans="10:29" ht="11.25">
      <c r="J1031" s="515"/>
      <c r="K1031" s="515"/>
      <c r="Q1031" s="515"/>
      <c r="U1031" s="515"/>
      <c r="X1031" s="515"/>
      <c r="Y1031" s="515"/>
      <c r="Z1031" s="515"/>
      <c r="AA1031" s="515"/>
      <c r="AB1031" s="515"/>
      <c r="AC1031" s="515"/>
    </row>
    <row r="1032" spans="10:29" ht="11.25">
      <c r="J1032" s="515"/>
      <c r="K1032" s="515"/>
      <c r="Q1032" s="515"/>
      <c r="U1032" s="515"/>
      <c r="X1032" s="515"/>
      <c r="Y1032" s="515"/>
      <c r="Z1032" s="515"/>
      <c r="AA1032" s="515"/>
      <c r="AB1032" s="515"/>
      <c r="AC1032" s="515"/>
    </row>
    <row r="1033" spans="10:29" ht="11.25">
      <c r="J1033" s="515"/>
      <c r="K1033" s="515"/>
      <c r="Q1033" s="515"/>
      <c r="U1033" s="515"/>
      <c r="X1033" s="515"/>
      <c r="Y1033" s="515"/>
      <c r="Z1033" s="515"/>
      <c r="AA1033" s="515"/>
      <c r="AB1033" s="515"/>
      <c r="AC1033" s="515"/>
    </row>
    <row r="1034" spans="10:29" ht="11.25">
      <c r="J1034" s="515"/>
      <c r="K1034" s="515"/>
      <c r="Q1034" s="515"/>
      <c r="U1034" s="515"/>
      <c r="X1034" s="515"/>
      <c r="Y1034" s="515"/>
      <c r="Z1034" s="515"/>
      <c r="AA1034" s="515"/>
      <c r="AB1034" s="515"/>
      <c r="AC1034" s="515"/>
    </row>
    <row r="1035" spans="10:29" ht="11.25">
      <c r="J1035" s="515"/>
      <c r="K1035" s="515"/>
      <c r="Q1035" s="515"/>
      <c r="U1035" s="515"/>
      <c r="X1035" s="515"/>
      <c r="Y1035" s="515"/>
      <c r="Z1035" s="515"/>
      <c r="AA1035" s="515"/>
      <c r="AB1035" s="515"/>
      <c r="AC1035" s="515"/>
    </row>
    <row r="1036" spans="10:29" ht="11.25">
      <c r="J1036" s="515"/>
      <c r="K1036" s="515"/>
      <c r="Q1036" s="515"/>
      <c r="U1036" s="515"/>
      <c r="X1036" s="515"/>
      <c r="Y1036" s="515"/>
      <c r="Z1036" s="515"/>
      <c r="AA1036" s="515"/>
      <c r="AB1036" s="515"/>
      <c r="AC1036" s="515"/>
    </row>
    <row r="1037" spans="10:29" ht="11.25">
      <c r="J1037" s="515"/>
      <c r="K1037" s="515"/>
      <c r="Q1037" s="515"/>
      <c r="U1037" s="515"/>
      <c r="X1037" s="515"/>
      <c r="Y1037" s="515"/>
      <c r="Z1037" s="515"/>
      <c r="AA1037" s="515"/>
      <c r="AB1037" s="515"/>
      <c r="AC1037" s="515"/>
    </row>
    <row r="1038" spans="10:29" ht="11.25">
      <c r="J1038" s="515"/>
      <c r="K1038" s="515"/>
      <c r="Q1038" s="515"/>
      <c r="U1038" s="515"/>
      <c r="X1038" s="515"/>
      <c r="Y1038" s="515"/>
      <c r="Z1038" s="515"/>
      <c r="AA1038" s="515"/>
      <c r="AB1038" s="515"/>
      <c r="AC1038" s="515"/>
    </row>
    <row r="1039" spans="10:29" ht="11.25">
      <c r="J1039" s="515"/>
      <c r="K1039" s="515"/>
      <c r="Q1039" s="515"/>
      <c r="U1039" s="515"/>
      <c r="X1039" s="515"/>
      <c r="Y1039" s="515"/>
      <c r="Z1039" s="515"/>
      <c r="AA1039" s="515"/>
      <c r="AB1039" s="515"/>
      <c r="AC1039" s="515"/>
    </row>
    <row r="1040" spans="10:29" ht="11.25">
      <c r="J1040" s="515"/>
      <c r="K1040" s="515"/>
      <c r="Q1040" s="515"/>
      <c r="U1040" s="515"/>
      <c r="X1040" s="515"/>
      <c r="Y1040" s="515"/>
      <c r="Z1040" s="515"/>
      <c r="AA1040" s="515"/>
      <c r="AB1040" s="515"/>
      <c r="AC1040" s="515"/>
    </row>
    <row r="1041" spans="10:29" ht="11.25">
      <c r="J1041" s="515"/>
      <c r="K1041" s="515"/>
      <c r="Q1041" s="515"/>
      <c r="U1041" s="515"/>
      <c r="X1041" s="515"/>
      <c r="Y1041" s="515"/>
      <c r="Z1041" s="515"/>
      <c r="AA1041" s="515"/>
      <c r="AB1041" s="515"/>
      <c r="AC1041" s="515"/>
    </row>
    <row r="1042" spans="10:29" ht="11.25">
      <c r="J1042" s="515"/>
      <c r="K1042" s="515"/>
      <c r="Q1042" s="515"/>
      <c r="U1042" s="515"/>
      <c r="X1042" s="515"/>
      <c r="Y1042" s="515"/>
      <c r="Z1042" s="515"/>
      <c r="AA1042" s="515"/>
      <c r="AB1042" s="515"/>
      <c r="AC1042" s="515"/>
    </row>
    <row r="1043" spans="10:29" ht="11.25">
      <c r="J1043" s="515"/>
      <c r="K1043" s="515"/>
      <c r="Q1043" s="515"/>
      <c r="U1043" s="515"/>
      <c r="X1043" s="515"/>
      <c r="Y1043" s="515"/>
      <c r="Z1043" s="515"/>
      <c r="AA1043" s="515"/>
      <c r="AB1043" s="515"/>
      <c r="AC1043" s="515"/>
    </row>
    <row r="1044" spans="10:29" ht="11.25">
      <c r="J1044" s="515"/>
      <c r="K1044" s="515"/>
      <c r="Q1044" s="515"/>
      <c r="U1044" s="515"/>
      <c r="X1044" s="515"/>
      <c r="Y1044" s="515"/>
      <c r="Z1044" s="515"/>
      <c r="AA1044" s="515"/>
      <c r="AB1044" s="515"/>
      <c r="AC1044" s="515"/>
    </row>
    <row r="1045" spans="10:29" ht="11.25">
      <c r="J1045" s="515"/>
      <c r="K1045" s="515"/>
      <c r="Q1045" s="515"/>
      <c r="U1045" s="515"/>
      <c r="X1045" s="515"/>
      <c r="Y1045" s="515"/>
      <c r="Z1045" s="515"/>
      <c r="AA1045" s="515"/>
      <c r="AB1045" s="515"/>
      <c r="AC1045" s="515"/>
    </row>
    <row r="1046" spans="10:29" ht="11.25">
      <c r="J1046" s="515"/>
      <c r="K1046" s="515"/>
      <c r="Q1046" s="515"/>
      <c r="U1046" s="515"/>
      <c r="X1046" s="515"/>
      <c r="Y1046" s="515"/>
      <c r="Z1046" s="515"/>
      <c r="AA1046" s="515"/>
      <c r="AB1046" s="515"/>
      <c r="AC1046" s="515"/>
    </row>
    <row r="1047" spans="10:29" ht="11.25">
      <c r="J1047" s="515"/>
      <c r="K1047" s="515"/>
      <c r="Q1047" s="515"/>
      <c r="U1047" s="515"/>
      <c r="X1047" s="515"/>
      <c r="Y1047" s="515"/>
      <c r="Z1047" s="515"/>
      <c r="AA1047" s="515"/>
      <c r="AB1047" s="515"/>
      <c r="AC1047" s="515"/>
    </row>
    <row r="1048" spans="10:29" ht="11.25">
      <c r="J1048" s="515"/>
      <c r="K1048" s="515"/>
      <c r="Q1048" s="515"/>
      <c r="U1048" s="515"/>
      <c r="X1048" s="515"/>
      <c r="Y1048" s="515"/>
      <c r="Z1048" s="515"/>
      <c r="AA1048" s="515"/>
      <c r="AB1048" s="515"/>
      <c r="AC1048" s="515"/>
    </row>
    <row r="1049" spans="10:29" ht="11.25">
      <c r="J1049" s="515"/>
      <c r="K1049" s="515"/>
      <c r="Q1049" s="515"/>
      <c r="U1049" s="515"/>
      <c r="X1049" s="515"/>
      <c r="Y1049" s="515"/>
      <c r="Z1049" s="515"/>
      <c r="AA1049" s="515"/>
      <c r="AB1049" s="515"/>
      <c r="AC1049" s="515"/>
    </row>
    <row r="1050" spans="10:29" ht="11.25">
      <c r="J1050" s="515"/>
      <c r="K1050" s="515"/>
      <c r="Q1050" s="515"/>
      <c r="U1050" s="515"/>
      <c r="X1050" s="515"/>
      <c r="Y1050" s="515"/>
      <c r="Z1050" s="515"/>
      <c r="AA1050" s="515"/>
      <c r="AB1050" s="515"/>
      <c r="AC1050" s="515"/>
    </row>
    <row r="1051" spans="10:29" ht="11.25">
      <c r="J1051" s="515"/>
      <c r="K1051" s="515"/>
      <c r="Q1051" s="515"/>
      <c r="U1051" s="515"/>
      <c r="X1051" s="515"/>
      <c r="Y1051" s="515"/>
      <c r="Z1051" s="515"/>
      <c r="AA1051" s="515"/>
      <c r="AB1051" s="515"/>
      <c r="AC1051" s="515"/>
    </row>
    <row r="1052" spans="10:29" ht="11.25">
      <c r="J1052" s="515"/>
      <c r="K1052" s="515"/>
      <c r="Q1052" s="515"/>
      <c r="U1052" s="515"/>
      <c r="X1052" s="515"/>
      <c r="Y1052" s="515"/>
      <c r="Z1052" s="515"/>
      <c r="AA1052" s="515"/>
      <c r="AB1052" s="515"/>
      <c r="AC1052" s="515"/>
    </row>
    <row r="1053" spans="10:29" ht="11.25">
      <c r="J1053" s="515"/>
      <c r="K1053" s="515"/>
      <c r="Q1053" s="515"/>
      <c r="U1053" s="515"/>
      <c r="X1053" s="515"/>
      <c r="Y1053" s="515"/>
      <c r="Z1053" s="515"/>
      <c r="AA1053" s="515"/>
      <c r="AB1053" s="515"/>
      <c r="AC1053" s="515"/>
    </row>
    <row r="1054" spans="10:29" ht="11.25">
      <c r="J1054" s="515"/>
      <c r="K1054" s="515"/>
      <c r="Q1054" s="515"/>
      <c r="U1054" s="515"/>
      <c r="X1054" s="515"/>
      <c r="Y1054" s="515"/>
      <c r="Z1054" s="515"/>
      <c r="AA1054" s="515"/>
      <c r="AB1054" s="515"/>
      <c r="AC1054" s="515"/>
    </row>
    <row r="1055" spans="10:29" ht="11.25">
      <c r="J1055" s="515"/>
      <c r="K1055" s="515"/>
      <c r="Q1055" s="515"/>
      <c r="U1055" s="515"/>
      <c r="X1055" s="515"/>
      <c r="Y1055" s="515"/>
      <c r="Z1055" s="515"/>
      <c r="AA1055" s="515"/>
      <c r="AB1055" s="515"/>
      <c r="AC1055" s="515"/>
    </row>
    <row r="1056" spans="10:29" ht="11.25">
      <c r="J1056" s="515"/>
      <c r="K1056" s="515"/>
      <c r="Q1056" s="515"/>
      <c r="U1056" s="515"/>
      <c r="X1056" s="515"/>
      <c r="Y1056" s="515"/>
      <c r="Z1056" s="515"/>
      <c r="AA1056" s="515"/>
      <c r="AB1056" s="515"/>
      <c r="AC1056" s="515"/>
    </row>
    <row r="1057" spans="10:29" ht="11.25">
      <c r="J1057" s="515"/>
      <c r="K1057" s="515"/>
      <c r="Q1057" s="515"/>
      <c r="U1057" s="515"/>
      <c r="X1057" s="515"/>
      <c r="Y1057" s="515"/>
      <c r="Z1057" s="515"/>
      <c r="AA1057" s="515"/>
      <c r="AB1057" s="515"/>
      <c r="AC1057" s="515"/>
    </row>
    <row r="1058" spans="10:29" ht="11.25">
      <c r="J1058" s="515"/>
      <c r="K1058" s="515"/>
      <c r="Q1058" s="515"/>
      <c r="U1058" s="515"/>
      <c r="X1058" s="515"/>
      <c r="Y1058" s="515"/>
      <c r="Z1058" s="515"/>
      <c r="AA1058" s="515"/>
      <c r="AB1058" s="515"/>
      <c r="AC1058" s="515"/>
    </row>
    <row r="1059" spans="10:29" ht="11.25">
      <c r="J1059" s="515"/>
      <c r="K1059" s="515"/>
      <c r="Q1059" s="515"/>
      <c r="U1059" s="515"/>
      <c r="X1059" s="515"/>
      <c r="Y1059" s="515"/>
      <c r="Z1059" s="515"/>
      <c r="AA1059" s="515"/>
      <c r="AB1059" s="515"/>
      <c r="AC1059" s="515"/>
    </row>
    <row r="1060" spans="10:29" ht="11.25">
      <c r="J1060" s="515"/>
      <c r="K1060" s="515"/>
      <c r="Q1060" s="515"/>
      <c r="U1060" s="515"/>
      <c r="X1060" s="515"/>
      <c r="Y1060" s="515"/>
      <c r="Z1060" s="515"/>
      <c r="AA1060" s="515"/>
      <c r="AB1060" s="515"/>
      <c r="AC1060" s="515"/>
    </row>
    <row r="1061" spans="10:29" ht="11.25">
      <c r="J1061" s="515"/>
      <c r="K1061" s="515"/>
      <c r="Q1061" s="515"/>
      <c r="U1061" s="515"/>
      <c r="X1061" s="515"/>
      <c r="Y1061" s="515"/>
      <c r="Z1061" s="515"/>
      <c r="AA1061" s="515"/>
      <c r="AB1061" s="515"/>
      <c r="AC1061" s="515"/>
    </row>
    <row r="1062" spans="10:29" ht="11.25">
      <c r="J1062" s="515"/>
      <c r="K1062" s="515"/>
      <c r="Q1062" s="515"/>
      <c r="U1062" s="515"/>
      <c r="X1062" s="515"/>
      <c r="Y1062" s="515"/>
      <c r="Z1062" s="515"/>
      <c r="AA1062" s="515"/>
      <c r="AB1062" s="515"/>
      <c r="AC1062" s="515"/>
    </row>
    <row r="1063" spans="10:29" ht="11.25">
      <c r="J1063" s="515"/>
      <c r="K1063" s="515"/>
      <c r="Q1063" s="515"/>
      <c r="U1063" s="515"/>
      <c r="X1063" s="515"/>
      <c r="Y1063" s="515"/>
      <c r="Z1063" s="515"/>
      <c r="AA1063" s="515"/>
      <c r="AB1063" s="515"/>
      <c r="AC1063" s="515"/>
    </row>
    <row r="1064" spans="10:29" ht="11.25">
      <c r="J1064" s="515"/>
      <c r="K1064" s="515"/>
      <c r="Q1064" s="515"/>
      <c r="U1064" s="515"/>
      <c r="X1064" s="515"/>
      <c r="Y1064" s="515"/>
      <c r="Z1064" s="515"/>
      <c r="AA1064" s="515"/>
      <c r="AB1064" s="515"/>
      <c r="AC1064" s="515"/>
    </row>
    <row r="1065" spans="10:29" ht="11.25">
      <c r="J1065" s="515"/>
      <c r="K1065" s="515"/>
      <c r="Q1065" s="515"/>
      <c r="U1065" s="515"/>
      <c r="X1065" s="515"/>
      <c r="Y1065" s="515"/>
      <c r="Z1065" s="515"/>
      <c r="AA1065" s="515"/>
      <c r="AB1065" s="515"/>
      <c r="AC1065" s="515"/>
    </row>
    <row r="1066" spans="10:29" ht="11.25">
      <c r="J1066" s="515"/>
      <c r="K1066" s="515"/>
      <c r="Q1066" s="515"/>
      <c r="U1066" s="515"/>
      <c r="X1066" s="515"/>
      <c r="Y1066" s="515"/>
      <c r="Z1066" s="515"/>
      <c r="AA1066" s="515"/>
      <c r="AB1066" s="515"/>
      <c r="AC1066" s="515"/>
    </row>
    <row r="1067" spans="10:29" ht="11.25">
      <c r="J1067" s="515"/>
      <c r="K1067" s="515"/>
      <c r="Q1067" s="515"/>
      <c r="U1067" s="515"/>
      <c r="X1067" s="515"/>
      <c r="Y1067" s="515"/>
      <c r="Z1067" s="515"/>
      <c r="AA1067" s="515"/>
      <c r="AB1067" s="515"/>
      <c r="AC1067" s="515"/>
    </row>
    <row r="1068" spans="10:29" ht="11.25">
      <c r="J1068" s="515"/>
      <c r="K1068" s="515"/>
      <c r="Q1068" s="515"/>
      <c r="U1068" s="515"/>
      <c r="X1068" s="515"/>
      <c r="Y1068" s="515"/>
      <c r="Z1068" s="515"/>
      <c r="AA1068" s="515"/>
      <c r="AB1068" s="515"/>
      <c r="AC1068" s="515"/>
    </row>
    <row r="1069" spans="10:29" ht="11.25">
      <c r="J1069" s="515"/>
      <c r="K1069" s="515"/>
      <c r="Q1069" s="515"/>
      <c r="U1069" s="515"/>
      <c r="X1069" s="515"/>
      <c r="Y1069" s="515"/>
      <c r="Z1069" s="515"/>
      <c r="AA1069" s="515"/>
      <c r="AB1069" s="515"/>
      <c r="AC1069" s="515"/>
    </row>
    <row r="1070" spans="10:29" ht="11.25">
      <c r="J1070" s="515"/>
      <c r="K1070" s="515"/>
      <c r="Q1070" s="515"/>
      <c r="U1070" s="515"/>
      <c r="X1070" s="515"/>
      <c r="Y1070" s="515"/>
      <c r="Z1070" s="515"/>
      <c r="AA1070" s="515"/>
      <c r="AB1070" s="515"/>
      <c r="AC1070" s="515"/>
    </row>
    <row r="1071" spans="10:29" ht="11.25">
      <c r="J1071" s="515"/>
      <c r="K1071" s="515"/>
      <c r="Q1071" s="515"/>
      <c r="U1071" s="515"/>
      <c r="X1071" s="515"/>
      <c r="Y1071" s="515"/>
      <c r="Z1071" s="515"/>
      <c r="AA1071" s="515"/>
      <c r="AB1071" s="515"/>
      <c r="AC1071" s="515"/>
    </row>
    <row r="1072" spans="10:29" ht="11.25">
      <c r="J1072" s="515"/>
      <c r="K1072" s="515"/>
      <c r="Q1072" s="515"/>
      <c r="U1072" s="515"/>
      <c r="X1072" s="515"/>
      <c r="Y1072" s="515"/>
      <c r="Z1072" s="515"/>
      <c r="AA1072" s="515"/>
      <c r="AB1072" s="515"/>
      <c r="AC1072" s="515"/>
    </row>
    <row r="1073" spans="10:29" ht="11.25">
      <c r="J1073" s="515"/>
      <c r="K1073" s="515"/>
      <c r="Q1073" s="515"/>
      <c r="U1073" s="515"/>
      <c r="X1073" s="515"/>
      <c r="Y1073" s="515"/>
      <c r="Z1073" s="515"/>
      <c r="AA1073" s="515"/>
      <c r="AB1073" s="515"/>
      <c r="AC1073" s="515"/>
    </row>
    <row r="1074" spans="10:29" ht="11.25">
      <c r="J1074" s="515"/>
      <c r="K1074" s="515"/>
      <c r="Q1074" s="515"/>
      <c r="U1074" s="515"/>
      <c r="X1074" s="515"/>
      <c r="Y1074" s="515"/>
      <c r="Z1074" s="515"/>
      <c r="AA1074" s="515"/>
      <c r="AB1074" s="515"/>
      <c r="AC1074" s="515"/>
    </row>
    <row r="1075" spans="10:29" ht="11.25">
      <c r="J1075" s="515"/>
      <c r="K1075" s="515"/>
      <c r="Q1075" s="515"/>
      <c r="U1075" s="515"/>
      <c r="X1075" s="515"/>
      <c r="Y1075" s="515"/>
      <c r="Z1075" s="515"/>
      <c r="AA1075" s="515"/>
      <c r="AB1075" s="515"/>
      <c r="AC1075" s="515"/>
    </row>
    <row r="1076" spans="10:29" ht="11.25">
      <c r="J1076" s="515"/>
      <c r="K1076" s="515"/>
      <c r="Q1076" s="515"/>
      <c r="U1076" s="515"/>
      <c r="X1076" s="515"/>
      <c r="Y1076" s="515"/>
      <c r="Z1076" s="515"/>
      <c r="AA1076" s="515"/>
      <c r="AB1076" s="515"/>
      <c r="AC1076" s="515"/>
    </row>
    <row r="1077" spans="10:29" ht="11.25">
      <c r="J1077" s="515"/>
      <c r="K1077" s="515"/>
      <c r="Q1077" s="515"/>
      <c r="U1077" s="515"/>
      <c r="X1077" s="515"/>
      <c r="Y1077" s="515"/>
      <c r="Z1077" s="515"/>
      <c r="AA1077" s="515"/>
      <c r="AB1077" s="515"/>
      <c r="AC1077" s="515"/>
    </row>
    <row r="1078" spans="10:29" ht="11.25">
      <c r="J1078" s="515"/>
      <c r="K1078" s="515"/>
      <c r="Q1078" s="515"/>
      <c r="U1078" s="515"/>
      <c r="X1078" s="515"/>
      <c r="Y1078" s="515"/>
      <c r="Z1078" s="515"/>
      <c r="AA1078" s="515"/>
      <c r="AB1078" s="515"/>
      <c r="AC1078" s="515"/>
    </row>
    <row r="1079" spans="10:29" ht="11.25">
      <c r="J1079" s="515"/>
      <c r="K1079" s="515"/>
      <c r="Q1079" s="515"/>
      <c r="U1079" s="515"/>
      <c r="X1079" s="515"/>
      <c r="Y1079" s="515"/>
      <c r="Z1079" s="515"/>
      <c r="AA1079" s="515"/>
      <c r="AB1079" s="515"/>
      <c r="AC1079" s="515"/>
    </row>
    <row r="1080" spans="10:29" ht="11.25">
      <c r="J1080" s="515"/>
      <c r="K1080" s="515"/>
      <c r="Q1080" s="515"/>
      <c r="U1080" s="515"/>
      <c r="X1080" s="515"/>
      <c r="Y1080" s="515"/>
      <c r="Z1080" s="515"/>
      <c r="AA1080" s="515"/>
      <c r="AB1080" s="515"/>
      <c r="AC1080" s="515"/>
    </row>
    <row r="1081" spans="10:29" ht="11.25">
      <c r="J1081" s="515"/>
      <c r="K1081" s="515"/>
      <c r="Q1081" s="515"/>
      <c r="U1081" s="515"/>
      <c r="X1081" s="515"/>
      <c r="Y1081" s="515"/>
      <c r="Z1081" s="515"/>
      <c r="AA1081" s="515"/>
      <c r="AB1081" s="515"/>
      <c r="AC1081" s="515"/>
    </row>
    <row r="1082" spans="10:29" ht="11.25">
      <c r="J1082" s="515"/>
      <c r="K1082" s="515"/>
      <c r="Q1082" s="515"/>
      <c r="U1082" s="515"/>
      <c r="X1082" s="515"/>
      <c r="Y1082" s="515"/>
      <c r="Z1082" s="515"/>
      <c r="AA1082" s="515"/>
      <c r="AB1082" s="515"/>
      <c r="AC1082" s="515"/>
    </row>
    <row r="1083" spans="10:29" ht="11.25">
      <c r="J1083" s="515"/>
      <c r="K1083" s="515"/>
      <c r="Q1083" s="515"/>
      <c r="U1083" s="515"/>
      <c r="X1083" s="515"/>
      <c r="Y1083" s="515"/>
      <c r="Z1083" s="515"/>
      <c r="AA1083" s="515"/>
      <c r="AB1083" s="515"/>
      <c r="AC1083" s="515"/>
    </row>
    <row r="1084" spans="10:29" ht="11.25">
      <c r="J1084" s="515"/>
      <c r="K1084" s="515"/>
      <c r="Q1084" s="515"/>
      <c r="U1084" s="515"/>
      <c r="X1084" s="515"/>
      <c r="Y1084" s="515"/>
      <c r="Z1084" s="515"/>
      <c r="AA1084" s="515"/>
      <c r="AB1084" s="515"/>
      <c r="AC1084" s="515"/>
    </row>
    <row r="1085" spans="10:29" ht="11.25">
      <c r="J1085" s="515"/>
      <c r="K1085" s="515"/>
      <c r="Q1085" s="515"/>
      <c r="U1085" s="515"/>
      <c r="X1085" s="515"/>
      <c r="Y1085" s="515"/>
      <c r="Z1085" s="515"/>
      <c r="AA1085" s="515"/>
      <c r="AB1085" s="515"/>
      <c r="AC1085" s="515"/>
    </row>
    <row r="1086" spans="10:29" ht="11.25">
      <c r="J1086" s="515"/>
      <c r="K1086" s="515"/>
      <c r="Q1086" s="515"/>
      <c r="U1086" s="515"/>
      <c r="X1086" s="515"/>
      <c r="Y1086" s="515"/>
      <c r="Z1086" s="515"/>
      <c r="AA1086" s="515"/>
      <c r="AB1086" s="515"/>
      <c r="AC1086" s="515"/>
    </row>
    <row r="1087" spans="10:29" ht="11.25">
      <c r="J1087" s="515"/>
      <c r="K1087" s="515"/>
      <c r="Q1087" s="515"/>
      <c r="U1087" s="515"/>
      <c r="X1087" s="515"/>
      <c r="Y1087" s="515"/>
      <c r="Z1087" s="515"/>
      <c r="AA1087" s="515"/>
      <c r="AB1087" s="515"/>
      <c r="AC1087" s="515"/>
    </row>
    <row r="1088" spans="10:29" ht="11.25">
      <c r="J1088" s="515"/>
      <c r="K1088" s="515"/>
      <c r="Q1088" s="515"/>
      <c r="U1088" s="515"/>
      <c r="X1088" s="515"/>
      <c r="Y1088" s="515"/>
      <c r="Z1088" s="515"/>
      <c r="AA1088" s="515"/>
      <c r="AB1088" s="515"/>
      <c r="AC1088" s="515"/>
    </row>
    <row r="1089" spans="10:29" ht="11.25">
      <c r="J1089" s="515"/>
      <c r="K1089" s="515"/>
      <c r="Q1089" s="515"/>
      <c r="U1089" s="515"/>
      <c r="X1089" s="515"/>
      <c r="Y1089" s="515"/>
      <c r="Z1089" s="515"/>
      <c r="AA1089" s="515"/>
      <c r="AB1089" s="515"/>
      <c r="AC1089" s="515"/>
    </row>
    <row r="1090" spans="10:29" ht="11.25">
      <c r="J1090" s="515"/>
      <c r="K1090" s="515"/>
      <c r="Q1090" s="515"/>
      <c r="U1090" s="515"/>
      <c r="X1090" s="515"/>
      <c r="Y1090" s="515"/>
      <c r="Z1090" s="515"/>
      <c r="AA1090" s="515"/>
      <c r="AB1090" s="515"/>
      <c r="AC1090" s="515"/>
    </row>
    <row r="1091" spans="10:29" ht="11.25">
      <c r="J1091" s="515"/>
      <c r="K1091" s="515"/>
      <c r="Q1091" s="515"/>
      <c r="U1091" s="515"/>
      <c r="X1091" s="515"/>
      <c r="Y1091" s="515"/>
      <c r="Z1091" s="515"/>
      <c r="AA1091" s="515"/>
      <c r="AB1091" s="515"/>
      <c r="AC1091" s="515"/>
    </row>
    <row r="1092" spans="10:29" ht="11.25">
      <c r="J1092" s="515"/>
      <c r="K1092" s="515"/>
      <c r="Q1092" s="515"/>
      <c r="U1092" s="515"/>
      <c r="X1092" s="515"/>
      <c r="Y1092" s="515"/>
      <c r="Z1092" s="515"/>
      <c r="AA1092" s="515"/>
      <c r="AB1092" s="515"/>
      <c r="AC1092" s="515"/>
    </row>
    <row r="1093" spans="10:29" ht="11.25">
      <c r="J1093" s="515"/>
      <c r="K1093" s="515"/>
      <c r="Q1093" s="515"/>
      <c r="U1093" s="515"/>
      <c r="X1093" s="515"/>
      <c r="Y1093" s="515"/>
      <c r="Z1093" s="515"/>
      <c r="AA1093" s="515"/>
      <c r="AB1093" s="515"/>
      <c r="AC1093" s="515"/>
    </row>
    <row r="1094" spans="10:29" ht="11.25">
      <c r="J1094" s="515"/>
      <c r="K1094" s="515"/>
      <c r="Q1094" s="515"/>
      <c r="U1094" s="515"/>
      <c r="X1094" s="515"/>
      <c r="Y1094" s="515"/>
      <c r="Z1094" s="515"/>
      <c r="AA1094" s="515"/>
      <c r="AB1094" s="515"/>
      <c r="AC1094" s="515"/>
    </row>
    <row r="1095" spans="10:29" ht="11.25">
      <c r="J1095" s="515"/>
      <c r="K1095" s="515"/>
      <c r="Q1095" s="515"/>
      <c r="U1095" s="515"/>
      <c r="X1095" s="515"/>
      <c r="Y1095" s="515"/>
      <c r="Z1095" s="515"/>
      <c r="AA1095" s="515"/>
      <c r="AB1095" s="515"/>
      <c r="AC1095" s="515"/>
    </row>
    <row r="1096" spans="10:29" ht="11.25">
      <c r="J1096" s="515"/>
      <c r="K1096" s="515"/>
      <c r="Q1096" s="515"/>
      <c r="U1096" s="515"/>
      <c r="X1096" s="515"/>
      <c r="Y1096" s="515"/>
      <c r="Z1096" s="515"/>
      <c r="AA1096" s="515"/>
      <c r="AB1096" s="515"/>
      <c r="AC1096" s="515"/>
    </row>
    <row r="1097" spans="10:29" ht="11.25">
      <c r="J1097" s="515"/>
      <c r="K1097" s="515"/>
      <c r="Q1097" s="515"/>
      <c r="U1097" s="515"/>
      <c r="X1097" s="515"/>
      <c r="Y1097" s="515"/>
      <c r="Z1097" s="515"/>
      <c r="AA1097" s="515"/>
      <c r="AB1097" s="515"/>
      <c r="AC1097" s="515"/>
    </row>
    <row r="1098" spans="10:29" ht="11.25">
      <c r="J1098" s="515"/>
      <c r="K1098" s="515"/>
      <c r="Q1098" s="515"/>
      <c r="U1098" s="515"/>
      <c r="X1098" s="515"/>
      <c r="Y1098" s="515"/>
      <c r="Z1098" s="515"/>
      <c r="AA1098" s="515"/>
      <c r="AB1098" s="515"/>
      <c r="AC1098" s="515"/>
    </row>
    <row r="1099" spans="10:29" ht="11.25">
      <c r="J1099" s="515"/>
      <c r="K1099" s="515"/>
      <c r="Q1099" s="515"/>
      <c r="U1099" s="515"/>
      <c r="X1099" s="515"/>
      <c r="Y1099" s="515"/>
      <c r="Z1099" s="515"/>
      <c r="AA1099" s="515"/>
      <c r="AB1099" s="515"/>
      <c r="AC1099" s="515"/>
    </row>
    <row r="1100" spans="10:29" ht="11.25">
      <c r="J1100" s="515"/>
      <c r="K1100" s="515"/>
      <c r="Q1100" s="515"/>
      <c r="U1100" s="515"/>
      <c r="X1100" s="515"/>
      <c r="Y1100" s="515"/>
      <c r="Z1100" s="515"/>
      <c r="AA1100" s="515"/>
      <c r="AB1100" s="515"/>
      <c r="AC1100" s="515"/>
    </row>
    <row r="1101" spans="10:29" ht="11.25">
      <c r="J1101" s="515"/>
      <c r="K1101" s="515"/>
      <c r="Q1101" s="515"/>
      <c r="U1101" s="515"/>
      <c r="X1101" s="515"/>
      <c r="Y1101" s="515"/>
      <c r="Z1101" s="515"/>
      <c r="AA1101" s="515"/>
      <c r="AB1101" s="515"/>
      <c r="AC1101" s="515"/>
    </row>
    <row r="1102" spans="10:29" ht="11.25">
      <c r="J1102" s="515"/>
      <c r="K1102" s="515"/>
      <c r="Q1102" s="515"/>
      <c r="U1102" s="515"/>
      <c r="X1102" s="515"/>
      <c r="Y1102" s="515"/>
      <c r="Z1102" s="515"/>
      <c r="AA1102" s="515"/>
      <c r="AB1102" s="515"/>
      <c r="AC1102" s="515"/>
    </row>
    <row r="1103" spans="10:29" ht="11.25">
      <c r="J1103" s="515"/>
      <c r="K1103" s="515"/>
      <c r="Q1103" s="515"/>
      <c r="U1103" s="515"/>
      <c r="X1103" s="515"/>
      <c r="Y1103" s="515"/>
      <c r="Z1103" s="515"/>
      <c r="AA1103" s="515"/>
      <c r="AB1103" s="515"/>
      <c r="AC1103" s="515"/>
    </row>
    <row r="1104" spans="10:29" ht="11.25">
      <c r="J1104" s="515"/>
      <c r="K1104" s="515"/>
      <c r="Q1104" s="515"/>
      <c r="U1104" s="515"/>
      <c r="X1104" s="515"/>
      <c r="Y1104" s="515"/>
      <c r="Z1104" s="515"/>
      <c r="AA1104" s="515"/>
      <c r="AB1104" s="515"/>
      <c r="AC1104" s="515"/>
    </row>
    <row r="1105" spans="10:29" ht="11.25">
      <c r="J1105" s="515"/>
      <c r="K1105" s="515"/>
      <c r="Q1105" s="515"/>
      <c r="U1105" s="515"/>
      <c r="X1105" s="515"/>
      <c r="Y1105" s="515"/>
      <c r="Z1105" s="515"/>
      <c r="AA1105" s="515"/>
      <c r="AB1105" s="515"/>
      <c r="AC1105" s="515"/>
    </row>
    <row r="1106" spans="10:29" ht="11.25">
      <c r="J1106" s="515"/>
      <c r="K1106" s="515"/>
      <c r="Q1106" s="515"/>
      <c r="U1106" s="515"/>
      <c r="X1106" s="515"/>
      <c r="Y1106" s="515"/>
      <c r="Z1106" s="515"/>
      <c r="AA1106" s="515"/>
      <c r="AB1106" s="515"/>
      <c r="AC1106" s="515"/>
    </row>
    <row r="1107" spans="10:29" ht="11.25">
      <c r="J1107" s="515"/>
      <c r="K1107" s="515"/>
      <c r="Q1107" s="515"/>
      <c r="U1107" s="515"/>
      <c r="X1107" s="515"/>
      <c r="Y1107" s="515"/>
      <c r="Z1107" s="515"/>
      <c r="AA1107" s="515"/>
      <c r="AB1107" s="515"/>
      <c r="AC1107" s="515"/>
    </row>
    <row r="1108" spans="10:29" ht="11.25">
      <c r="J1108" s="515"/>
      <c r="K1108" s="515"/>
      <c r="Q1108" s="515"/>
      <c r="U1108" s="515"/>
      <c r="X1108" s="515"/>
      <c r="Y1108" s="515"/>
      <c r="Z1108" s="515"/>
      <c r="AA1108" s="515"/>
      <c r="AB1108" s="515"/>
      <c r="AC1108" s="515"/>
    </row>
    <row r="1109" spans="10:29" ht="11.25">
      <c r="J1109" s="515"/>
      <c r="K1109" s="515"/>
      <c r="Q1109" s="515"/>
      <c r="U1109" s="515"/>
      <c r="X1109" s="515"/>
      <c r="Y1109" s="515"/>
      <c r="Z1109" s="515"/>
      <c r="AA1109" s="515"/>
      <c r="AB1109" s="515"/>
      <c r="AC1109" s="515"/>
    </row>
    <row r="1110" spans="10:29" ht="11.25">
      <c r="J1110" s="515"/>
      <c r="K1110" s="515"/>
      <c r="Q1110" s="515"/>
      <c r="U1110" s="515"/>
      <c r="X1110" s="515"/>
      <c r="Y1110" s="515"/>
      <c r="Z1110" s="515"/>
      <c r="AA1110" s="515"/>
      <c r="AB1110" s="515"/>
      <c r="AC1110" s="515"/>
    </row>
    <row r="1111" spans="10:29" ht="11.25">
      <c r="J1111" s="515"/>
      <c r="K1111" s="515"/>
      <c r="Q1111" s="515"/>
      <c r="U1111" s="515"/>
      <c r="X1111" s="515"/>
      <c r="Y1111" s="515"/>
      <c r="Z1111" s="515"/>
      <c r="AA1111" s="515"/>
      <c r="AB1111" s="515"/>
      <c r="AC1111" s="515"/>
    </row>
    <row r="1112" spans="10:29" ht="11.25">
      <c r="J1112" s="515"/>
      <c r="K1112" s="515"/>
      <c r="Q1112" s="515"/>
      <c r="U1112" s="515"/>
      <c r="X1112" s="515"/>
      <c r="Y1112" s="515"/>
      <c r="Z1112" s="515"/>
      <c r="AA1112" s="515"/>
      <c r="AB1112" s="515"/>
      <c r="AC1112" s="515"/>
    </row>
    <row r="1113" spans="10:29" ht="11.25">
      <c r="J1113" s="515"/>
      <c r="K1113" s="515"/>
      <c r="Q1113" s="515"/>
      <c r="U1113" s="515"/>
      <c r="X1113" s="515"/>
      <c r="Y1113" s="515"/>
      <c r="Z1113" s="515"/>
      <c r="AA1113" s="515"/>
      <c r="AB1113" s="515"/>
      <c r="AC1113" s="515"/>
    </row>
    <row r="1114" spans="10:29" ht="11.25">
      <c r="J1114" s="515"/>
      <c r="K1114" s="515"/>
      <c r="Q1114" s="515"/>
      <c r="U1114" s="515"/>
      <c r="X1114" s="515"/>
      <c r="Y1114" s="515"/>
      <c r="Z1114" s="515"/>
      <c r="AA1114" s="515"/>
      <c r="AB1114" s="515"/>
      <c r="AC1114" s="515"/>
    </row>
    <row r="1115" spans="10:29" ht="11.25">
      <c r="J1115" s="515"/>
      <c r="K1115" s="515"/>
      <c r="Q1115" s="515"/>
      <c r="U1115" s="515"/>
      <c r="X1115" s="515"/>
      <c r="Y1115" s="515"/>
      <c r="Z1115" s="515"/>
      <c r="AA1115" s="515"/>
      <c r="AB1115" s="515"/>
      <c r="AC1115" s="515"/>
    </row>
    <row r="1116" spans="10:29" ht="11.25">
      <c r="J1116" s="515"/>
      <c r="K1116" s="515"/>
      <c r="Q1116" s="515"/>
      <c r="U1116" s="515"/>
      <c r="X1116" s="515"/>
      <c r="Y1116" s="515"/>
      <c r="Z1116" s="515"/>
      <c r="AA1116" s="515"/>
      <c r="AB1116" s="515"/>
      <c r="AC1116" s="515"/>
    </row>
    <row r="1117" spans="10:29" ht="11.25">
      <c r="J1117" s="515"/>
      <c r="K1117" s="515"/>
      <c r="Q1117" s="515"/>
      <c r="U1117" s="515"/>
      <c r="X1117" s="515"/>
      <c r="Y1117" s="515"/>
      <c r="Z1117" s="515"/>
      <c r="AA1117" s="515"/>
      <c r="AB1117" s="515"/>
      <c r="AC1117" s="515"/>
    </row>
    <row r="1118" spans="10:29" ht="11.25">
      <c r="J1118" s="515"/>
      <c r="K1118" s="515"/>
      <c r="Q1118" s="515"/>
      <c r="U1118" s="515"/>
      <c r="X1118" s="515"/>
      <c r="Y1118" s="515"/>
      <c r="Z1118" s="515"/>
      <c r="AA1118" s="515"/>
      <c r="AB1118" s="515"/>
      <c r="AC1118" s="515"/>
    </row>
    <row r="1119" spans="10:29" ht="11.25">
      <c r="J1119" s="515"/>
      <c r="K1119" s="515"/>
      <c r="Q1119" s="515"/>
      <c r="U1119" s="515"/>
      <c r="X1119" s="515"/>
      <c r="Y1119" s="515"/>
      <c r="Z1119" s="515"/>
      <c r="AA1119" s="515"/>
      <c r="AB1119" s="515"/>
      <c r="AC1119" s="515"/>
    </row>
    <row r="1120" spans="10:29" ht="11.25">
      <c r="J1120" s="515"/>
      <c r="K1120" s="515"/>
      <c r="Q1120" s="515"/>
      <c r="U1120" s="515"/>
      <c r="X1120" s="515"/>
      <c r="Y1120" s="515"/>
      <c r="Z1120" s="515"/>
      <c r="AA1120" s="515"/>
      <c r="AB1120" s="515"/>
      <c r="AC1120" s="515"/>
    </row>
    <row r="1121" spans="10:29" ht="11.25">
      <c r="J1121" s="515"/>
      <c r="K1121" s="515"/>
      <c r="Q1121" s="515"/>
      <c r="U1121" s="515"/>
      <c r="X1121" s="515"/>
      <c r="Y1121" s="515"/>
      <c r="Z1121" s="515"/>
      <c r="AA1121" s="515"/>
      <c r="AB1121" s="515"/>
      <c r="AC1121" s="515"/>
    </row>
    <row r="1122" spans="10:29" ht="11.25">
      <c r="J1122" s="515"/>
      <c r="K1122" s="515"/>
      <c r="Q1122" s="515"/>
      <c r="U1122" s="515"/>
      <c r="X1122" s="515"/>
      <c r="Y1122" s="515"/>
      <c r="Z1122" s="515"/>
      <c r="AA1122" s="515"/>
      <c r="AB1122" s="515"/>
      <c r="AC1122" s="515"/>
    </row>
    <row r="1123" spans="10:29" ht="11.25">
      <c r="J1123" s="515"/>
      <c r="K1123" s="515"/>
      <c r="Q1123" s="515"/>
      <c r="U1123" s="515"/>
      <c r="X1123" s="515"/>
      <c r="Y1123" s="515"/>
      <c r="Z1123" s="515"/>
      <c r="AA1123" s="515"/>
      <c r="AB1123" s="515"/>
      <c r="AC1123" s="515"/>
    </row>
    <row r="1124" spans="10:29" ht="11.25">
      <c r="J1124" s="515"/>
      <c r="K1124" s="515"/>
      <c r="Q1124" s="515"/>
      <c r="U1124" s="515"/>
      <c r="X1124" s="515"/>
      <c r="Y1124" s="515"/>
      <c r="Z1124" s="515"/>
      <c r="AA1124" s="515"/>
      <c r="AB1124" s="515"/>
      <c r="AC1124" s="515"/>
    </row>
    <row r="1125" spans="10:29" ht="11.25">
      <c r="J1125" s="515"/>
      <c r="K1125" s="515"/>
      <c r="Q1125" s="515"/>
      <c r="U1125" s="515"/>
      <c r="X1125" s="515"/>
      <c r="Y1125" s="515"/>
      <c r="Z1125" s="515"/>
      <c r="AA1125" s="515"/>
      <c r="AB1125" s="515"/>
      <c r="AC1125" s="515"/>
    </row>
    <row r="1126" spans="10:29" ht="11.25">
      <c r="J1126" s="515"/>
      <c r="K1126" s="515"/>
      <c r="Q1126" s="515"/>
      <c r="U1126" s="515"/>
      <c r="X1126" s="515"/>
      <c r="Y1126" s="515"/>
      <c r="Z1126" s="515"/>
      <c r="AA1126" s="515"/>
      <c r="AB1126" s="515"/>
      <c r="AC1126" s="515"/>
    </row>
    <row r="1127" spans="10:29" ht="11.25">
      <c r="J1127" s="515"/>
      <c r="K1127" s="515"/>
      <c r="Q1127" s="515"/>
      <c r="U1127" s="515"/>
      <c r="X1127" s="515"/>
      <c r="Y1127" s="515"/>
      <c r="Z1127" s="515"/>
      <c r="AA1127" s="515"/>
      <c r="AB1127" s="515"/>
      <c r="AC1127" s="515"/>
    </row>
    <row r="1128" spans="10:29" ht="11.25">
      <c r="J1128" s="515"/>
      <c r="K1128" s="515"/>
      <c r="Q1128" s="515"/>
      <c r="U1128" s="515"/>
      <c r="X1128" s="515"/>
      <c r="Y1128" s="515"/>
      <c r="Z1128" s="515"/>
      <c r="AA1128" s="515"/>
      <c r="AB1128" s="515"/>
      <c r="AC1128" s="515"/>
    </row>
    <row r="1129" spans="10:29" ht="11.25">
      <c r="J1129" s="515"/>
      <c r="K1129" s="515"/>
      <c r="Q1129" s="515"/>
      <c r="U1129" s="515"/>
      <c r="X1129" s="515"/>
      <c r="Y1129" s="515"/>
      <c r="Z1129" s="515"/>
      <c r="AA1129" s="515"/>
      <c r="AB1129" s="515"/>
      <c r="AC1129" s="515"/>
    </row>
    <row r="1130" spans="10:29" ht="11.25">
      <c r="J1130" s="515"/>
      <c r="K1130" s="515"/>
      <c r="Q1130" s="515"/>
      <c r="U1130" s="515"/>
      <c r="X1130" s="515"/>
      <c r="Y1130" s="515"/>
      <c r="Z1130" s="515"/>
      <c r="AA1130" s="515"/>
      <c r="AB1130" s="515"/>
      <c r="AC1130" s="515"/>
    </row>
    <row r="1131" spans="10:29" ht="11.25">
      <c r="J1131" s="515"/>
      <c r="K1131" s="515"/>
      <c r="Q1131" s="515"/>
      <c r="U1131" s="515"/>
      <c r="X1131" s="515"/>
      <c r="Y1131" s="515"/>
      <c r="Z1131" s="515"/>
      <c r="AA1131" s="515"/>
      <c r="AB1131" s="515"/>
      <c r="AC1131" s="515"/>
    </row>
    <row r="1132" spans="10:29" ht="11.25">
      <c r="J1132" s="515"/>
      <c r="K1132" s="515"/>
      <c r="Q1132" s="515"/>
      <c r="U1132" s="515"/>
      <c r="X1132" s="515"/>
      <c r="Y1132" s="515"/>
      <c r="Z1132" s="515"/>
      <c r="AA1132" s="515"/>
      <c r="AB1132" s="515"/>
      <c r="AC1132" s="515"/>
    </row>
    <row r="1133" spans="10:29" ht="11.25">
      <c r="J1133" s="515"/>
      <c r="K1133" s="515"/>
      <c r="Q1133" s="515"/>
      <c r="U1133" s="515"/>
      <c r="X1133" s="515"/>
      <c r="Y1133" s="515"/>
      <c r="Z1133" s="515"/>
      <c r="AA1133" s="515"/>
      <c r="AB1133" s="515"/>
      <c r="AC1133" s="515"/>
    </row>
    <row r="1134" spans="10:29" ht="11.25">
      <c r="J1134" s="515"/>
      <c r="K1134" s="515"/>
      <c r="Q1134" s="515"/>
      <c r="U1134" s="515"/>
      <c r="X1134" s="515"/>
      <c r="Y1134" s="515"/>
      <c r="Z1134" s="515"/>
      <c r="AA1134" s="515"/>
      <c r="AB1134" s="515"/>
      <c r="AC1134" s="515"/>
    </row>
    <row r="1135" spans="10:29" ht="11.25">
      <c r="J1135" s="515"/>
      <c r="K1135" s="515"/>
      <c r="Q1135" s="515"/>
      <c r="U1135" s="515"/>
      <c r="X1135" s="515"/>
      <c r="Y1135" s="515"/>
      <c r="Z1135" s="515"/>
      <c r="AA1135" s="515"/>
      <c r="AB1135" s="515"/>
      <c r="AC1135" s="515"/>
    </row>
    <row r="1136" spans="10:29" ht="11.25">
      <c r="J1136" s="515"/>
      <c r="K1136" s="515"/>
      <c r="Q1136" s="515"/>
      <c r="U1136" s="515"/>
      <c r="X1136" s="515"/>
      <c r="Y1136" s="515"/>
      <c r="Z1136" s="515"/>
      <c r="AA1136" s="515"/>
      <c r="AB1136" s="515"/>
      <c r="AC1136" s="515"/>
    </row>
    <row r="1137" spans="10:29" ht="11.25">
      <c r="J1137" s="515"/>
      <c r="K1137" s="515"/>
      <c r="Q1137" s="515"/>
      <c r="U1137" s="515"/>
      <c r="X1137" s="515"/>
      <c r="Y1137" s="515"/>
      <c r="Z1137" s="515"/>
      <c r="AA1137" s="515"/>
      <c r="AB1137" s="515"/>
      <c r="AC1137" s="515"/>
    </row>
    <row r="1138" spans="10:29" ht="11.25">
      <c r="J1138" s="515"/>
      <c r="K1138" s="515"/>
      <c r="Q1138" s="515"/>
      <c r="U1138" s="515"/>
      <c r="X1138" s="515"/>
      <c r="Y1138" s="515"/>
      <c r="Z1138" s="515"/>
      <c r="AA1138" s="515"/>
      <c r="AB1138" s="515"/>
      <c r="AC1138" s="515"/>
    </row>
    <row r="1139" spans="10:29" ht="11.25">
      <c r="J1139" s="515"/>
      <c r="K1139" s="515"/>
      <c r="Q1139" s="515"/>
      <c r="U1139" s="515"/>
      <c r="X1139" s="515"/>
      <c r="Y1139" s="515"/>
      <c r="Z1139" s="515"/>
      <c r="AA1139" s="515"/>
      <c r="AB1139" s="515"/>
      <c r="AC1139" s="515"/>
    </row>
    <row r="1140" spans="10:29" ht="11.25">
      <c r="J1140" s="515"/>
      <c r="K1140" s="515"/>
      <c r="Q1140" s="515"/>
      <c r="U1140" s="515"/>
      <c r="X1140" s="515"/>
      <c r="Y1140" s="515"/>
      <c r="Z1140" s="515"/>
      <c r="AA1140" s="515"/>
      <c r="AB1140" s="515"/>
      <c r="AC1140" s="515"/>
    </row>
    <row r="1141" spans="10:29" ht="11.25">
      <c r="J1141" s="515"/>
      <c r="K1141" s="515"/>
      <c r="Q1141" s="515"/>
      <c r="U1141" s="515"/>
      <c r="X1141" s="515"/>
      <c r="Y1141" s="515"/>
      <c r="Z1141" s="515"/>
      <c r="AA1141" s="515"/>
      <c r="AB1141" s="515"/>
      <c r="AC1141" s="515"/>
    </row>
    <row r="1142" spans="10:29" ht="11.25">
      <c r="J1142" s="515"/>
      <c r="K1142" s="515"/>
      <c r="Q1142" s="515"/>
      <c r="U1142" s="515"/>
      <c r="X1142" s="515"/>
      <c r="Y1142" s="515"/>
      <c r="Z1142" s="515"/>
      <c r="AA1142" s="515"/>
      <c r="AB1142" s="515"/>
      <c r="AC1142" s="515"/>
    </row>
    <row r="1143" spans="10:29" ht="11.25">
      <c r="J1143" s="515"/>
      <c r="K1143" s="515"/>
      <c r="Q1143" s="515"/>
      <c r="U1143" s="515"/>
      <c r="X1143" s="515"/>
      <c r="Y1143" s="515"/>
      <c r="Z1143" s="515"/>
      <c r="AA1143" s="515"/>
      <c r="AB1143" s="515"/>
      <c r="AC1143" s="515"/>
    </row>
    <row r="1144" spans="10:29" ht="11.25">
      <c r="J1144" s="515"/>
      <c r="K1144" s="515"/>
      <c r="Q1144" s="515"/>
      <c r="U1144" s="515"/>
      <c r="X1144" s="515"/>
      <c r="Y1144" s="515"/>
      <c r="Z1144" s="515"/>
      <c r="AA1144" s="515"/>
      <c r="AB1144" s="515"/>
      <c r="AC1144" s="515"/>
    </row>
    <row r="1145" spans="10:29" ht="11.25">
      <c r="J1145" s="515"/>
      <c r="K1145" s="515"/>
      <c r="Q1145" s="515"/>
      <c r="U1145" s="515"/>
      <c r="X1145" s="515"/>
      <c r="Y1145" s="515"/>
      <c r="Z1145" s="515"/>
      <c r="AA1145" s="515"/>
      <c r="AB1145" s="515"/>
      <c r="AC1145" s="515"/>
    </row>
    <row r="1146" spans="10:29" ht="11.25">
      <c r="J1146" s="515"/>
      <c r="K1146" s="515"/>
      <c r="Q1146" s="515"/>
      <c r="U1146" s="515"/>
      <c r="X1146" s="515"/>
      <c r="Y1146" s="515"/>
      <c r="Z1146" s="515"/>
      <c r="AA1146" s="515"/>
      <c r="AB1146" s="515"/>
      <c r="AC1146" s="515"/>
    </row>
    <row r="1147" spans="10:29" ht="11.25">
      <c r="J1147" s="515"/>
      <c r="K1147" s="515"/>
      <c r="Q1147" s="515"/>
      <c r="U1147" s="515"/>
      <c r="X1147" s="515"/>
      <c r="Y1147" s="515"/>
      <c r="Z1147" s="515"/>
      <c r="AA1147" s="515"/>
      <c r="AB1147" s="515"/>
      <c r="AC1147" s="515"/>
    </row>
    <row r="1148" spans="10:29" ht="11.25">
      <c r="J1148" s="515"/>
      <c r="K1148" s="515"/>
      <c r="Q1148" s="515"/>
      <c r="U1148" s="515"/>
      <c r="X1148" s="515"/>
      <c r="Y1148" s="515"/>
      <c r="Z1148" s="515"/>
      <c r="AA1148" s="515"/>
      <c r="AB1148" s="515"/>
      <c r="AC1148" s="515"/>
    </row>
    <row r="1149" spans="10:29" ht="11.25">
      <c r="J1149" s="515"/>
      <c r="K1149" s="515"/>
      <c r="Q1149" s="515"/>
      <c r="U1149" s="515"/>
      <c r="X1149" s="515"/>
      <c r="Y1149" s="515"/>
      <c r="Z1149" s="515"/>
      <c r="AA1149" s="515"/>
      <c r="AB1149" s="515"/>
      <c r="AC1149" s="515"/>
    </row>
    <row r="1150" spans="10:29" ht="11.25">
      <c r="J1150" s="515"/>
      <c r="K1150" s="515"/>
      <c r="Q1150" s="515"/>
      <c r="U1150" s="515"/>
      <c r="X1150" s="515"/>
      <c r="Y1150" s="515"/>
      <c r="Z1150" s="515"/>
      <c r="AA1150" s="515"/>
      <c r="AB1150" s="515"/>
      <c r="AC1150" s="515"/>
    </row>
    <row r="1151" spans="10:29" ht="11.25">
      <c r="J1151" s="515"/>
      <c r="K1151" s="515"/>
      <c r="Q1151" s="515"/>
      <c r="U1151" s="515"/>
      <c r="X1151" s="515"/>
      <c r="Y1151" s="515"/>
      <c r="Z1151" s="515"/>
      <c r="AA1151" s="515"/>
      <c r="AB1151" s="515"/>
      <c r="AC1151" s="515"/>
    </row>
    <row r="1152" spans="10:29" ht="11.25">
      <c r="J1152" s="515"/>
      <c r="K1152" s="515"/>
      <c r="Q1152" s="515"/>
      <c r="U1152" s="515"/>
      <c r="X1152" s="515"/>
      <c r="Y1152" s="515"/>
      <c r="Z1152" s="515"/>
      <c r="AA1152" s="515"/>
      <c r="AB1152" s="515"/>
      <c r="AC1152" s="515"/>
    </row>
    <row r="1153" spans="10:29" ht="11.25">
      <c r="J1153" s="515"/>
      <c r="K1153" s="515"/>
      <c r="Q1153" s="515"/>
      <c r="U1153" s="515"/>
      <c r="X1153" s="515"/>
      <c r="Y1153" s="515"/>
      <c r="Z1153" s="515"/>
      <c r="AA1153" s="515"/>
      <c r="AB1153" s="515"/>
      <c r="AC1153" s="515"/>
    </row>
    <row r="1154" spans="10:29" ht="11.25">
      <c r="J1154" s="515"/>
      <c r="K1154" s="515"/>
      <c r="Q1154" s="515"/>
      <c r="U1154" s="515"/>
      <c r="X1154" s="515"/>
      <c r="Y1154" s="515"/>
      <c r="Z1154" s="515"/>
      <c r="AA1154" s="515"/>
      <c r="AB1154" s="515"/>
      <c r="AC1154" s="515"/>
    </row>
    <row r="1155" spans="10:29" ht="11.25">
      <c r="J1155" s="515"/>
      <c r="K1155" s="515"/>
      <c r="Q1155" s="515"/>
      <c r="U1155" s="515"/>
      <c r="X1155" s="515"/>
      <c r="Y1155" s="515"/>
      <c r="Z1155" s="515"/>
      <c r="AA1155" s="515"/>
      <c r="AB1155" s="515"/>
      <c r="AC1155" s="515"/>
    </row>
    <row r="1156" spans="10:29" ht="11.25">
      <c r="J1156" s="515"/>
      <c r="K1156" s="515"/>
      <c r="Q1156" s="515"/>
      <c r="U1156" s="515"/>
      <c r="X1156" s="515"/>
      <c r="Y1156" s="515"/>
      <c r="Z1156" s="515"/>
      <c r="AA1156" s="515"/>
      <c r="AB1156" s="515"/>
      <c r="AC1156" s="515"/>
    </row>
    <row r="1157" spans="10:29" ht="11.25">
      <c r="J1157" s="515"/>
      <c r="K1157" s="515"/>
      <c r="Q1157" s="515"/>
      <c r="U1157" s="515"/>
      <c r="X1157" s="515"/>
      <c r="Y1157" s="515"/>
      <c r="Z1157" s="515"/>
      <c r="AA1157" s="515"/>
      <c r="AB1157" s="515"/>
      <c r="AC1157" s="515"/>
    </row>
    <row r="1158" spans="10:29" ht="11.25">
      <c r="J1158" s="515"/>
      <c r="K1158" s="515"/>
      <c r="Q1158" s="515"/>
      <c r="U1158" s="515"/>
      <c r="X1158" s="515"/>
      <c r="Y1158" s="515"/>
      <c r="Z1158" s="515"/>
      <c r="AA1158" s="515"/>
      <c r="AB1158" s="515"/>
      <c r="AC1158" s="515"/>
    </row>
    <row r="1159" spans="10:29" ht="11.25">
      <c r="J1159" s="515"/>
      <c r="K1159" s="515"/>
      <c r="Q1159" s="515"/>
      <c r="U1159" s="515"/>
      <c r="X1159" s="515"/>
      <c r="Y1159" s="515"/>
      <c r="Z1159" s="515"/>
      <c r="AA1159" s="515"/>
      <c r="AB1159" s="515"/>
      <c r="AC1159" s="515"/>
    </row>
    <row r="1160" spans="10:29" ht="11.25">
      <c r="J1160" s="515"/>
      <c r="K1160" s="515"/>
      <c r="Q1160" s="515"/>
      <c r="U1160" s="515"/>
      <c r="X1160" s="515"/>
      <c r="Y1160" s="515"/>
      <c r="Z1160" s="515"/>
      <c r="AA1160" s="515"/>
      <c r="AB1160" s="515"/>
      <c r="AC1160" s="515"/>
    </row>
    <row r="1161" spans="10:29" ht="11.25">
      <c r="J1161" s="515"/>
      <c r="K1161" s="515"/>
      <c r="Q1161" s="515"/>
      <c r="U1161" s="515"/>
      <c r="X1161" s="515"/>
      <c r="Y1161" s="515"/>
      <c r="Z1161" s="515"/>
      <c r="AA1161" s="515"/>
      <c r="AB1161" s="515"/>
      <c r="AC1161" s="515"/>
    </row>
    <row r="1162" spans="10:29" ht="11.25">
      <c r="J1162" s="515"/>
      <c r="K1162" s="515"/>
      <c r="Q1162" s="515"/>
      <c r="U1162" s="515"/>
      <c r="X1162" s="515"/>
      <c r="Y1162" s="515"/>
      <c r="Z1162" s="515"/>
      <c r="AA1162" s="515"/>
      <c r="AB1162" s="515"/>
      <c r="AC1162" s="515"/>
    </row>
    <row r="1163" spans="10:29" ht="11.25">
      <c r="J1163" s="515"/>
      <c r="K1163" s="515"/>
      <c r="Q1163" s="515"/>
      <c r="U1163" s="515"/>
      <c r="X1163" s="515"/>
      <c r="Y1163" s="515"/>
      <c r="Z1163" s="515"/>
      <c r="AA1163" s="515"/>
      <c r="AB1163" s="515"/>
      <c r="AC1163" s="515"/>
    </row>
    <row r="1164" spans="10:29" ht="11.25">
      <c r="J1164" s="515"/>
      <c r="K1164" s="515"/>
      <c r="Q1164" s="515"/>
      <c r="U1164" s="515"/>
      <c r="X1164" s="515"/>
      <c r="Y1164" s="515"/>
      <c r="Z1164" s="515"/>
      <c r="AA1164" s="515"/>
      <c r="AB1164" s="515"/>
      <c r="AC1164" s="515"/>
    </row>
    <row r="1165" spans="10:29" ht="11.25">
      <c r="J1165" s="515"/>
      <c r="K1165" s="515"/>
      <c r="Q1165" s="515"/>
      <c r="U1165" s="515"/>
      <c r="X1165" s="515"/>
      <c r="Y1165" s="515"/>
      <c r="Z1165" s="515"/>
      <c r="AA1165" s="515"/>
      <c r="AB1165" s="515"/>
      <c r="AC1165" s="515"/>
    </row>
    <row r="1166" spans="10:29" ht="11.25">
      <c r="J1166" s="515"/>
      <c r="K1166" s="515"/>
      <c r="Q1166" s="515"/>
      <c r="U1166" s="515"/>
      <c r="X1166" s="515"/>
      <c r="Y1166" s="515"/>
      <c r="Z1166" s="515"/>
      <c r="AA1166" s="515"/>
      <c r="AB1166" s="515"/>
      <c r="AC1166" s="515"/>
    </row>
    <row r="1167" spans="10:29" ht="11.25">
      <c r="J1167" s="515"/>
      <c r="K1167" s="515"/>
      <c r="Q1167" s="515"/>
      <c r="U1167" s="515"/>
      <c r="X1167" s="515"/>
      <c r="Y1167" s="515"/>
      <c r="Z1167" s="515"/>
      <c r="AA1167" s="515"/>
      <c r="AB1167" s="515"/>
      <c r="AC1167" s="515"/>
    </row>
    <row r="1168" spans="10:29" ht="11.25">
      <c r="J1168" s="515"/>
      <c r="K1168" s="515"/>
      <c r="Q1168" s="515"/>
      <c r="U1168" s="515"/>
      <c r="X1168" s="515"/>
      <c r="Y1168" s="515"/>
      <c r="Z1168" s="515"/>
      <c r="AA1168" s="515"/>
      <c r="AB1168" s="515"/>
      <c r="AC1168" s="515"/>
    </row>
    <row r="1169" spans="10:29" ht="11.25">
      <c r="J1169" s="515"/>
      <c r="K1169" s="515"/>
      <c r="Q1169" s="515"/>
      <c r="U1169" s="515"/>
      <c r="X1169" s="515"/>
      <c r="Y1169" s="515"/>
      <c r="Z1169" s="515"/>
      <c r="AA1169" s="515"/>
      <c r="AB1169" s="515"/>
      <c r="AC1169" s="515"/>
    </row>
    <row r="1170" spans="10:29" ht="11.25">
      <c r="J1170" s="515"/>
      <c r="K1170" s="515"/>
      <c r="Q1170" s="515"/>
      <c r="U1170" s="515"/>
      <c r="X1170" s="515"/>
      <c r="Y1170" s="515"/>
      <c r="Z1170" s="515"/>
      <c r="AA1170" s="515"/>
      <c r="AB1170" s="515"/>
      <c r="AC1170" s="515"/>
    </row>
    <row r="1171" spans="10:29" ht="11.25">
      <c r="J1171" s="515"/>
      <c r="K1171" s="515"/>
      <c r="Q1171" s="515"/>
      <c r="U1171" s="515"/>
      <c r="X1171" s="515"/>
      <c r="Y1171" s="515"/>
      <c r="Z1171" s="515"/>
      <c r="AA1171" s="515"/>
      <c r="AB1171" s="515"/>
      <c r="AC1171" s="515"/>
    </row>
    <row r="1172" spans="10:29" ht="11.25">
      <c r="J1172" s="515"/>
      <c r="K1172" s="515"/>
      <c r="Q1172" s="515"/>
      <c r="U1172" s="515"/>
      <c r="X1172" s="515"/>
      <c r="Y1172" s="515"/>
      <c r="Z1172" s="515"/>
      <c r="AA1172" s="515"/>
      <c r="AB1172" s="515"/>
      <c r="AC1172" s="515"/>
    </row>
    <row r="1173" spans="10:29" ht="11.25">
      <c r="J1173" s="515"/>
      <c r="K1173" s="515"/>
      <c r="Q1173" s="515"/>
      <c r="U1173" s="515"/>
      <c r="X1173" s="515"/>
      <c r="Y1173" s="515"/>
      <c r="Z1173" s="515"/>
      <c r="AA1173" s="515"/>
      <c r="AB1173" s="515"/>
      <c r="AC1173" s="515"/>
    </row>
    <row r="1174" spans="10:29" ht="11.25">
      <c r="J1174" s="515"/>
      <c r="K1174" s="515"/>
      <c r="Q1174" s="515"/>
      <c r="U1174" s="515"/>
      <c r="X1174" s="515"/>
      <c r="Y1174" s="515"/>
      <c r="Z1174" s="515"/>
      <c r="AA1174" s="515"/>
      <c r="AB1174" s="515"/>
      <c r="AC1174" s="515"/>
    </row>
    <row r="1175" spans="10:29" ht="11.25">
      <c r="J1175" s="515"/>
      <c r="K1175" s="515"/>
      <c r="Q1175" s="515"/>
      <c r="U1175" s="515"/>
      <c r="X1175" s="515"/>
      <c r="Y1175" s="515"/>
      <c r="Z1175" s="515"/>
      <c r="AA1175" s="515"/>
      <c r="AB1175" s="515"/>
      <c r="AC1175" s="515"/>
    </row>
    <row r="1176" spans="10:29" ht="11.25">
      <c r="J1176" s="515"/>
      <c r="K1176" s="515"/>
      <c r="Q1176" s="515"/>
      <c r="U1176" s="515"/>
      <c r="X1176" s="515"/>
      <c r="Y1176" s="515"/>
      <c r="Z1176" s="515"/>
      <c r="AA1176" s="515"/>
      <c r="AB1176" s="515"/>
      <c r="AC1176" s="515"/>
    </row>
    <row r="1177" spans="10:29" ht="11.25">
      <c r="J1177" s="515"/>
      <c r="K1177" s="515"/>
      <c r="Q1177" s="515"/>
      <c r="U1177" s="515"/>
      <c r="X1177" s="515"/>
      <c r="Y1177" s="515"/>
      <c r="Z1177" s="515"/>
      <c r="AA1177" s="515"/>
      <c r="AB1177" s="515"/>
      <c r="AC1177" s="515"/>
    </row>
    <row r="1178" spans="10:29" ht="11.25">
      <c r="J1178" s="515"/>
      <c r="K1178" s="515"/>
      <c r="Q1178" s="515"/>
      <c r="U1178" s="515"/>
      <c r="X1178" s="515"/>
      <c r="Y1178" s="515"/>
      <c r="Z1178" s="515"/>
      <c r="AA1178" s="515"/>
      <c r="AB1178" s="515"/>
      <c r="AC1178" s="515"/>
    </row>
    <row r="1179" spans="10:29" ht="11.25">
      <c r="J1179" s="515"/>
      <c r="K1179" s="515"/>
      <c r="Q1179" s="515"/>
      <c r="U1179" s="515"/>
      <c r="X1179" s="515"/>
      <c r="Y1179" s="515"/>
      <c r="Z1179" s="515"/>
      <c r="AA1179" s="515"/>
      <c r="AB1179" s="515"/>
      <c r="AC1179" s="515"/>
    </row>
    <row r="1180" spans="10:29" ht="11.25">
      <c r="J1180" s="515"/>
      <c r="K1180" s="515"/>
      <c r="Q1180" s="515"/>
      <c r="U1180" s="515"/>
      <c r="X1180" s="515"/>
      <c r="Y1180" s="515"/>
      <c r="Z1180" s="515"/>
      <c r="AA1180" s="515"/>
      <c r="AB1180" s="515"/>
      <c r="AC1180" s="515"/>
    </row>
    <row r="1181" spans="10:29" ht="11.25">
      <c r="J1181" s="515"/>
      <c r="K1181" s="515"/>
      <c r="Q1181" s="515"/>
      <c r="U1181" s="515"/>
      <c r="X1181" s="515"/>
      <c r="Y1181" s="515"/>
      <c r="Z1181" s="515"/>
      <c r="AA1181" s="515"/>
      <c r="AB1181" s="515"/>
      <c r="AC1181" s="515"/>
    </row>
    <row r="1182" spans="10:29" ht="11.25">
      <c r="J1182" s="515"/>
      <c r="K1182" s="515"/>
      <c r="Q1182" s="515"/>
      <c r="U1182" s="515"/>
      <c r="X1182" s="515"/>
      <c r="Y1182" s="515"/>
      <c r="Z1182" s="515"/>
      <c r="AA1182" s="515"/>
      <c r="AB1182" s="515"/>
      <c r="AC1182" s="515"/>
    </row>
    <row r="1183" spans="10:29" ht="11.25">
      <c r="J1183" s="515"/>
      <c r="K1183" s="515"/>
      <c r="Q1183" s="515"/>
      <c r="U1183" s="515"/>
      <c r="X1183" s="515"/>
      <c r="Y1183" s="515"/>
      <c r="Z1183" s="515"/>
      <c r="AA1183" s="515"/>
      <c r="AB1183" s="515"/>
      <c r="AC1183" s="515"/>
    </row>
    <row r="1184" spans="10:29" ht="11.25">
      <c r="J1184" s="515"/>
      <c r="K1184" s="515"/>
      <c r="Q1184" s="515"/>
      <c r="U1184" s="515"/>
      <c r="X1184" s="515"/>
      <c r="Y1184" s="515"/>
      <c r="Z1184" s="515"/>
      <c r="AA1184" s="515"/>
      <c r="AB1184" s="515"/>
      <c r="AC1184" s="515"/>
    </row>
    <row r="1185" spans="10:29" ht="11.25">
      <c r="J1185" s="515"/>
      <c r="K1185" s="515"/>
      <c r="Q1185" s="515"/>
      <c r="U1185" s="515"/>
      <c r="X1185" s="515"/>
      <c r="Y1185" s="515"/>
      <c r="Z1185" s="515"/>
      <c r="AA1185" s="515"/>
      <c r="AB1185" s="515"/>
      <c r="AC1185" s="515"/>
    </row>
    <row r="1186" spans="10:29" ht="11.25">
      <c r="J1186" s="515"/>
      <c r="K1186" s="515"/>
      <c r="Q1186" s="515"/>
      <c r="U1186" s="515"/>
      <c r="X1186" s="515"/>
      <c r="Y1186" s="515"/>
      <c r="Z1186" s="515"/>
      <c r="AA1186" s="515"/>
      <c r="AB1186" s="515"/>
      <c r="AC1186" s="515"/>
    </row>
    <row r="1187" spans="10:29" ht="11.25">
      <c r="J1187" s="515"/>
      <c r="K1187" s="515"/>
      <c r="Q1187" s="515"/>
      <c r="U1187" s="515"/>
      <c r="X1187" s="515"/>
      <c r="Y1187" s="515"/>
      <c r="Z1187" s="515"/>
      <c r="AA1187" s="515"/>
      <c r="AB1187" s="515"/>
      <c r="AC1187" s="515"/>
    </row>
    <row r="1188" spans="10:29" ht="11.25">
      <c r="J1188" s="515"/>
      <c r="K1188" s="515"/>
      <c r="Q1188" s="515"/>
      <c r="U1188" s="515"/>
      <c r="X1188" s="515"/>
      <c r="Y1188" s="515"/>
      <c r="Z1188" s="515"/>
      <c r="AA1188" s="515"/>
      <c r="AB1188" s="515"/>
      <c r="AC1188" s="515"/>
    </row>
    <row r="1189" spans="10:29" ht="11.25">
      <c r="J1189" s="515"/>
      <c r="K1189" s="515"/>
      <c r="Q1189" s="515"/>
      <c r="U1189" s="515"/>
      <c r="X1189" s="515"/>
      <c r="Y1189" s="515"/>
      <c r="Z1189" s="515"/>
      <c r="AA1189" s="515"/>
      <c r="AB1189" s="515"/>
      <c r="AC1189" s="515"/>
    </row>
    <row r="1190" spans="10:29" ht="11.25">
      <c r="J1190" s="515"/>
      <c r="K1190" s="515"/>
      <c r="Q1190" s="515"/>
      <c r="U1190" s="515"/>
      <c r="X1190" s="515"/>
      <c r="Y1190" s="515"/>
      <c r="Z1190" s="515"/>
      <c r="AA1190" s="515"/>
      <c r="AB1190" s="515"/>
      <c r="AC1190" s="515"/>
    </row>
    <row r="1191" spans="10:29" ht="11.25">
      <c r="J1191" s="515"/>
      <c r="K1191" s="515"/>
      <c r="Q1191" s="515"/>
      <c r="U1191" s="515"/>
      <c r="X1191" s="515"/>
      <c r="Y1191" s="515"/>
      <c r="Z1191" s="515"/>
      <c r="AA1191" s="515"/>
      <c r="AB1191" s="515"/>
      <c r="AC1191" s="515"/>
    </row>
    <row r="1192" spans="10:29" ht="11.25">
      <c r="J1192" s="515"/>
      <c r="K1192" s="515"/>
      <c r="Q1192" s="515"/>
      <c r="U1192" s="515"/>
      <c r="X1192" s="515"/>
      <c r="Y1192" s="515"/>
      <c r="Z1192" s="515"/>
      <c r="AA1192" s="515"/>
      <c r="AB1192" s="515"/>
      <c r="AC1192" s="515"/>
    </row>
    <row r="1193" spans="10:29" ht="11.25">
      <c r="J1193" s="515"/>
      <c r="K1193" s="515"/>
      <c r="Q1193" s="515"/>
      <c r="U1193" s="515"/>
      <c r="X1193" s="515"/>
      <c r="Y1193" s="515"/>
      <c r="Z1193" s="515"/>
      <c r="AA1193" s="515"/>
      <c r="AB1193" s="515"/>
      <c r="AC1193" s="515"/>
    </row>
    <row r="1194" spans="10:29" ht="11.25">
      <c r="J1194" s="515"/>
      <c r="K1194" s="515"/>
      <c r="Q1194" s="515"/>
      <c r="U1194" s="515"/>
      <c r="X1194" s="515"/>
      <c r="Y1194" s="515"/>
      <c r="Z1194" s="515"/>
      <c r="AA1194" s="515"/>
      <c r="AB1194" s="515"/>
      <c r="AC1194" s="515"/>
    </row>
    <row r="1195" spans="10:29" ht="11.25">
      <c r="J1195" s="515"/>
      <c r="K1195" s="515"/>
      <c r="Q1195" s="515"/>
      <c r="U1195" s="515"/>
      <c r="X1195" s="515"/>
      <c r="Y1195" s="515"/>
      <c r="Z1195" s="515"/>
      <c r="AA1195" s="515"/>
      <c r="AB1195" s="515"/>
      <c r="AC1195" s="515"/>
    </row>
    <row r="1196" spans="10:29" ht="11.25">
      <c r="J1196" s="515"/>
      <c r="K1196" s="515"/>
      <c r="Q1196" s="515"/>
      <c r="U1196" s="515"/>
      <c r="X1196" s="515"/>
      <c r="Y1196" s="515"/>
      <c r="Z1196" s="515"/>
      <c r="AA1196" s="515"/>
      <c r="AB1196" s="515"/>
      <c r="AC1196" s="515"/>
    </row>
    <row r="1197" spans="10:29" ht="11.25">
      <c r="J1197" s="515"/>
      <c r="K1197" s="515"/>
      <c r="Q1197" s="515"/>
      <c r="U1197" s="515"/>
      <c r="X1197" s="515"/>
      <c r="Y1197" s="515"/>
      <c r="Z1197" s="515"/>
      <c r="AA1197" s="515"/>
      <c r="AB1197" s="515"/>
      <c r="AC1197" s="515"/>
    </row>
    <row r="1198" spans="10:29" ht="11.25">
      <c r="J1198" s="515"/>
      <c r="K1198" s="515"/>
      <c r="Q1198" s="515"/>
      <c r="U1198" s="515"/>
      <c r="X1198" s="515"/>
      <c r="Y1198" s="515"/>
      <c r="Z1198" s="515"/>
      <c r="AA1198" s="515"/>
      <c r="AB1198" s="515"/>
      <c r="AC1198" s="515"/>
    </row>
    <row r="1199" spans="10:29" ht="11.25">
      <c r="J1199" s="515"/>
      <c r="K1199" s="515"/>
      <c r="Q1199" s="515"/>
      <c r="U1199" s="515"/>
      <c r="X1199" s="515"/>
      <c r="Y1199" s="515"/>
      <c r="Z1199" s="515"/>
      <c r="AA1199" s="515"/>
      <c r="AB1199" s="515"/>
      <c r="AC1199" s="515"/>
    </row>
    <row r="1200" spans="10:29" ht="11.25">
      <c r="J1200" s="515"/>
      <c r="K1200" s="515"/>
      <c r="Q1200" s="515"/>
      <c r="U1200" s="515"/>
      <c r="X1200" s="515"/>
      <c r="Y1200" s="515"/>
      <c r="Z1200" s="515"/>
      <c r="AA1200" s="515"/>
      <c r="AB1200" s="515"/>
      <c r="AC1200" s="515"/>
    </row>
    <row r="1201" spans="10:29" ht="11.25">
      <c r="J1201" s="515"/>
      <c r="K1201" s="515"/>
      <c r="Q1201" s="515"/>
      <c r="U1201" s="515"/>
      <c r="X1201" s="515"/>
      <c r="Y1201" s="515"/>
      <c r="Z1201" s="515"/>
      <c r="AA1201" s="515"/>
      <c r="AB1201" s="515"/>
      <c r="AC1201" s="515"/>
    </row>
    <row r="1202" spans="10:29" ht="11.25">
      <c r="J1202" s="515"/>
      <c r="K1202" s="515"/>
      <c r="Q1202" s="515"/>
      <c r="U1202" s="515"/>
      <c r="X1202" s="515"/>
      <c r="Y1202" s="515"/>
      <c r="Z1202" s="515"/>
      <c r="AA1202" s="515"/>
      <c r="AB1202" s="515"/>
      <c r="AC1202" s="515"/>
    </row>
    <row r="1203" spans="10:29" ht="11.25">
      <c r="J1203" s="515"/>
      <c r="K1203" s="515"/>
      <c r="Q1203" s="515"/>
      <c r="U1203" s="515"/>
      <c r="X1203" s="515"/>
      <c r="Y1203" s="515"/>
      <c r="Z1203" s="515"/>
      <c r="AA1203" s="515"/>
      <c r="AB1203" s="515"/>
      <c r="AC1203" s="515"/>
    </row>
    <row r="1204" spans="10:29" ht="11.25">
      <c r="J1204" s="515"/>
      <c r="K1204" s="515"/>
      <c r="Q1204" s="515"/>
      <c r="U1204" s="515"/>
      <c r="X1204" s="515"/>
      <c r="Y1204" s="515"/>
      <c r="Z1204" s="515"/>
      <c r="AA1204" s="515"/>
      <c r="AB1204" s="515"/>
      <c r="AC1204" s="515"/>
    </row>
    <row r="1205" spans="10:29" ht="11.25">
      <c r="J1205" s="515"/>
      <c r="K1205" s="515"/>
      <c r="Q1205" s="515"/>
      <c r="U1205" s="515"/>
      <c r="X1205" s="515"/>
      <c r="Y1205" s="515"/>
      <c r="Z1205" s="515"/>
      <c r="AA1205" s="515"/>
      <c r="AB1205" s="515"/>
      <c r="AC1205" s="515"/>
    </row>
    <row r="1206" spans="10:29" ht="11.25">
      <c r="J1206" s="515"/>
      <c r="K1206" s="515"/>
      <c r="Q1206" s="515"/>
      <c r="U1206" s="515"/>
      <c r="X1206" s="515"/>
      <c r="Y1206" s="515"/>
      <c r="Z1206" s="515"/>
      <c r="AA1206" s="515"/>
      <c r="AB1206" s="515"/>
      <c r="AC1206" s="515"/>
    </row>
    <row r="1207" spans="10:29" ht="11.25">
      <c r="J1207" s="515"/>
      <c r="K1207" s="515"/>
      <c r="Q1207" s="515"/>
      <c r="U1207" s="515"/>
      <c r="X1207" s="515"/>
      <c r="Y1207" s="515"/>
      <c r="Z1207" s="515"/>
      <c r="AA1207" s="515"/>
      <c r="AB1207" s="515"/>
      <c r="AC1207" s="515"/>
    </row>
    <row r="1208" spans="10:29" ht="11.25">
      <c r="J1208" s="515"/>
      <c r="K1208" s="515"/>
      <c r="Q1208" s="515"/>
      <c r="U1208" s="515"/>
      <c r="X1208" s="515"/>
      <c r="Y1208" s="515"/>
      <c r="Z1208" s="515"/>
      <c r="AA1208" s="515"/>
      <c r="AB1208" s="515"/>
      <c r="AC1208" s="515"/>
    </row>
    <row r="1209" spans="10:29" ht="11.25">
      <c r="J1209" s="515"/>
      <c r="K1209" s="515"/>
      <c r="Q1209" s="515"/>
      <c r="U1209" s="515"/>
      <c r="X1209" s="515"/>
      <c r="Y1209" s="515"/>
      <c r="Z1209" s="515"/>
      <c r="AA1209" s="515"/>
      <c r="AB1209" s="515"/>
      <c r="AC1209" s="515"/>
    </row>
    <row r="1210" spans="10:29" ht="11.25">
      <c r="J1210" s="515"/>
      <c r="K1210" s="515"/>
      <c r="Q1210" s="515"/>
      <c r="U1210" s="515"/>
      <c r="X1210" s="515"/>
      <c r="Y1210" s="515"/>
      <c r="Z1210" s="515"/>
      <c r="AA1210" s="515"/>
      <c r="AB1210" s="515"/>
      <c r="AC1210" s="515"/>
    </row>
    <row r="1211" spans="10:29" ht="11.25">
      <c r="J1211" s="515"/>
      <c r="K1211" s="515"/>
      <c r="Q1211" s="515"/>
      <c r="U1211" s="515"/>
      <c r="X1211" s="515"/>
      <c r="Y1211" s="515"/>
      <c r="Z1211" s="515"/>
      <c r="AA1211" s="515"/>
      <c r="AB1211" s="515"/>
      <c r="AC1211" s="515"/>
    </row>
    <row r="1212" spans="10:29" ht="11.25">
      <c r="J1212" s="515"/>
      <c r="K1212" s="515"/>
      <c r="Q1212" s="515"/>
      <c r="U1212" s="515"/>
      <c r="X1212" s="515"/>
      <c r="Y1212" s="515"/>
      <c r="Z1212" s="515"/>
      <c r="AA1212" s="515"/>
      <c r="AB1212" s="515"/>
      <c r="AC1212" s="515"/>
    </row>
    <row r="1213" spans="10:29" ht="11.25">
      <c r="J1213" s="515"/>
      <c r="K1213" s="515"/>
      <c r="Q1213" s="515"/>
      <c r="U1213" s="515"/>
      <c r="X1213" s="515"/>
      <c r="Y1213" s="515"/>
      <c r="Z1213" s="515"/>
      <c r="AA1213" s="515"/>
      <c r="AB1213" s="515"/>
      <c r="AC1213" s="515"/>
    </row>
    <row r="1214" spans="10:29" ht="11.25">
      <c r="J1214" s="515"/>
      <c r="K1214" s="515"/>
      <c r="Q1214" s="515"/>
      <c r="U1214" s="515"/>
      <c r="X1214" s="515"/>
      <c r="Y1214" s="515"/>
      <c r="Z1214" s="515"/>
      <c r="AA1214" s="515"/>
      <c r="AB1214" s="515"/>
      <c r="AC1214" s="515"/>
    </row>
    <row r="1215" spans="10:29" ht="11.25">
      <c r="J1215" s="515"/>
      <c r="K1215" s="515"/>
      <c r="Q1215" s="515"/>
      <c r="U1215" s="515"/>
      <c r="X1215" s="515"/>
      <c r="Y1215" s="515"/>
      <c r="Z1215" s="515"/>
      <c r="AA1215" s="515"/>
      <c r="AB1215" s="515"/>
      <c r="AC1215" s="515"/>
    </row>
    <row r="1216" spans="10:29" ht="11.25">
      <c r="J1216" s="515"/>
      <c r="K1216" s="515"/>
      <c r="Q1216" s="515"/>
      <c r="U1216" s="515"/>
      <c r="X1216" s="515"/>
      <c r="Y1216" s="515"/>
      <c r="Z1216" s="515"/>
      <c r="AA1216" s="515"/>
      <c r="AB1216" s="515"/>
      <c r="AC1216" s="515"/>
    </row>
    <row r="1217" spans="10:29" ht="11.25">
      <c r="J1217" s="515"/>
      <c r="K1217" s="515"/>
      <c r="Q1217" s="515"/>
      <c r="U1217" s="515"/>
      <c r="X1217" s="515"/>
      <c r="Y1217" s="515"/>
      <c r="Z1217" s="515"/>
      <c r="AA1217" s="515"/>
      <c r="AB1217" s="515"/>
      <c r="AC1217" s="515"/>
    </row>
    <row r="1218" spans="10:29" ht="11.25">
      <c r="J1218" s="515"/>
      <c r="K1218" s="515"/>
      <c r="Q1218" s="515"/>
      <c r="U1218" s="515"/>
      <c r="X1218" s="515"/>
      <c r="Y1218" s="515"/>
      <c r="Z1218" s="515"/>
      <c r="AA1218" s="515"/>
      <c r="AB1218" s="515"/>
      <c r="AC1218" s="515"/>
    </row>
    <row r="1219" spans="10:29" ht="11.25">
      <c r="J1219" s="515"/>
      <c r="K1219" s="515"/>
      <c r="Q1219" s="515"/>
      <c r="U1219" s="515"/>
      <c r="X1219" s="515"/>
      <c r="Y1219" s="515"/>
      <c r="Z1219" s="515"/>
      <c r="AA1219" s="515"/>
      <c r="AB1219" s="515"/>
      <c r="AC1219" s="515"/>
    </row>
    <row r="1220" spans="10:29" ht="11.25">
      <c r="J1220" s="515"/>
      <c r="K1220" s="515"/>
      <c r="Q1220" s="515"/>
      <c r="U1220" s="515"/>
      <c r="X1220" s="515"/>
      <c r="Y1220" s="515"/>
      <c r="Z1220" s="515"/>
      <c r="AA1220" s="515"/>
      <c r="AB1220" s="515"/>
      <c r="AC1220" s="515"/>
    </row>
    <row r="1221" spans="10:29" ht="11.25">
      <c r="J1221" s="515"/>
      <c r="K1221" s="515"/>
      <c r="Q1221" s="515"/>
      <c r="U1221" s="515"/>
      <c r="X1221" s="515"/>
      <c r="Y1221" s="515"/>
      <c r="Z1221" s="515"/>
      <c r="AA1221" s="515"/>
      <c r="AB1221" s="515"/>
      <c r="AC1221" s="515"/>
    </row>
    <row r="1222" spans="10:29" ht="11.25">
      <c r="J1222" s="515"/>
      <c r="K1222" s="515"/>
      <c r="Q1222" s="515"/>
      <c r="U1222" s="515"/>
      <c r="X1222" s="515"/>
      <c r="Y1222" s="515"/>
      <c r="Z1222" s="515"/>
      <c r="AA1222" s="515"/>
      <c r="AB1222" s="515"/>
      <c r="AC1222" s="515"/>
    </row>
    <row r="1223" spans="10:29" ht="11.25">
      <c r="J1223" s="515"/>
      <c r="K1223" s="515"/>
      <c r="Q1223" s="515"/>
      <c r="U1223" s="515"/>
      <c r="X1223" s="515"/>
      <c r="Y1223" s="515"/>
      <c r="Z1223" s="515"/>
      <c r="AA1223" s="515"/>
      <c r="AB1223" s="515"/>
      <c r="AC1223" s="515"/>
    </row>
    <row r="1224" spans="10:29" ht="11.25">
      <c r="J1224" s="515"/>
      <c r="K1224" s="515"/>
      <c r="Q1224" s="515"/>
      <c r="U1224" s="515"/>
      <c r="X1224" s="515"/>
      <c r="Y1224" s="515"/>
      <c r="Z1224" s="515"/>
      <c r="AA1224" s="515"/>
      <c r="AB1224" s="515"/>
      <c r="AC1224" s="515"/>
    </row>
    <row r="1225" spans="10:29" ht="11.25">
      <c r="J1225" s="515"/>
      <c r="K1225" s="515"/>
      <c r="Q1225" s="515"/>
      <c r="U1225" s="515"/>
      <c r="X1225" s="515"/>
      <c r="Y1225" s="515"/>
      <c r="Z1225" s="515"/>
      <c r="AA1225" s="515"/>
      <c r="AB1225" s="515"/>
      <c r="AC1225" s="515"/>
    </row>
    <row r="1226" spans="10:29" ht="11.25">
      <c r="J1226" s="515"/>
      <c r="K1226" s="515"/>
      <c r="Q1226" s="515"/>
      <c r="U1226" s="515"/>
      <c r="X1226" s="515"/>
      <c r="Y1226" s="515"/>
      <c r="Z1226" s="515"/>
      <c r="AA1226" s="515"/>
      <c r="AB1226" s="515"/>
      <c r="AC1226" s="515"/>
    </row>
    <row r="1227" spans="10:29" ht="11.25">
      <c r="J1227" s="515"/>
      <c r="K1227" s="515"/>
      <c r="Q1227" s="515"/>
      <c r="U1227" s="515"/>
      <c r="X1227" s="515"/>
      <c r="Y1227" s="515"/>
      <c r="Z1227" s="515"/>
      <c r="AA1227" s="515"/>
      <c r="AB1227" s="515"/>
      <c r="AC1227" s="515"/>
    </row>
    <row r="1228" spans="10:29" ht="11.25">
      <c r="J1228" s="515"/>
      <c r="K1228" s="515"/>
      <c r="Q1228" s="515"/>
      <c r="U1228" s="515"/>
      <c r="X1228" s="515"/>
      <c r="Y1228" s="515"/>
      <c r="Z1228" s="515"/>
      <c r="AA1228" s="515"/>
      <c r="AB1228" s="515"/>
      <c r="AC1228" s="515"/>
    </row>
    <row r="1229" spans="10:29" ht="11.25">
      <c r="J1229" s="515"/>
      <c r="K1229" s="515"/>
      <c r="Q1229" s="515"/>
      <c r="U1229" s="515"/>
      <c r="X1229" s="515"/>
      <c r="Y1229" s="515"/>
      <c r="Z1229" s="515"/>
      <c r="AA1229" s="515"/>
      <c r="AB1229" s="515"/>
      <c r="AC1229" s="515"/>
    </row>
    <row r="1230" spans="10:29" ht="11.25">
      <c r="J1230" s="515"/>
      <c r="K1230" s="515"/>
      <c r="Q1230" s="515"/>
      <c r="U1230" s="515"/>
      <c r="X1230" s="515"/>
      <c r="Y1230" s="515"/>
      <c r="Z1230" s="515"/>
      <c r="AA1230" s="515"/>
      <c r="AB1230" s="515"/>
      <c r="AC1230" s="515"/>
    </row>
    <row r="1231" spans="10:29" ht="11.25">
      <c r="J1231" s="515"/>
      <c r="K1231" s="515"/>
      <c r="Q1231" s="515"/>
      <c r="U1231" s="515"/>
      <c r="X1231" s="515"/>
      <c r="Y1231" s="515"/>
      <c r="Z1231" s="515"/>
      <c r="AA1231" s="515"/>
      <c r="AB1231" s="515"/>
      <c r="AC1231" s="515"/>
    </row>
    <row r="1232" spans="10:29" ht="11.25">
      <c r="J1232" s="515"/>
      <c r="K1232" s="515"/>
      <c r="Q1232" s="515"/>
      <c r="U1232" s="515"/>
      <c r="X1232" s="515"/>
      <c r="Y1232" s="515"/>
      <c r="Z1232" s="515"/>
      <c r="AA1232" s="515"/>
      <c r="AB1232" s="515"/>
      <c r="AC1232" s="515"/>
    </row>
    <row r="1233" spans="10:29" ht="11.25">
      <c r="J1233" s="515"/>
      <c r="K1233" s="515"/>
      <c r="Q1233" s="515"/>
      <c r="U1233" s="515"/>
      <c r="X1233" s="515"/>
      <c r="Y1233" s="515"/>
      <c r="Z1233" s="515"/>
      <c r="AA1233" s="515"/>
      <c r="AB1233" s="515"/>
      <c r="AC1233" s="515"/>
    </row>
    <row r="1234" spans="10:29" ht="11.25">
      <c r="J1234" s="515"/>
      <c r="K1234" s="515"/>
      <c r="Q1234" s="515"/>
      <c r="U1234" s="515"/>
      <c r="X1234" s="515"/>
      <c r="Y1234" s="515"/>
      <c r="Z1234" s="515"/>
      <c r="AA1234" s="515"/>
      <c r="AB1234" s="515"/>
      <c r="AC1234" s="515"/>
    </row>
    <row r="1235" spans="10:29" ht="11.25">
      <c r="J1235" s="515"/>
      <c r="K1235" s="515"/>
      <c r="Q1235" s="515"/>
      <c r="U1235" s="515"/>
      <c r="X1235" s="515"/>
      <c r="Y1235" s="515"/>
      <c r="Z1235" s="515"/>
      <c r="AA1235" s="515"/>
      <c r="AB1235" s="515"/>
      <c r="AC1235" s="515"/>
    </row>
    <row r="1236" spans="10:29" ht="11.25">
      <c r="J1236" s="515"/>
      <c r="K1236" s="515"/>
      <c r="Q1236" s="515"/>
      <c r="U1236" s="515"/>
      <c r="X1236" s="515"/>
      <c r="Y1236" s="515"/>
      <c r="Z1236" s="515"/>
      <c r="AA1236" s="515"/>
      <c r="AB1236" s="515"/>
      <c r="AC1236" s="515"/>
    </row>
    <row r="1237" spans="10:29" ht="11.25">
      <c r="J1237" s="515"/>
      <c r="K1237" s="515"/>
      <c r="Q1237" s="515"/>
      <c r="U1237" s="515"/>
      <c r="X1237" s="515"/>
      <c r="Y1237" s="515"/>
      <c r="Z1237" s="515"/>
      <c r="AA1237" s="515"/>
      <c r="AB1237" s="515"/>
      <c r="AC1237" s="515"/>
    </row>
    <row r="1238" spans="10:29" ht="11.25">
      <c r="J1238" s="515"/>
      <c r="K1238" s="515"/>
      <c r="Q1238" s="515"/>
      <c r="U1238" s="515"/>
      <c r="X1238" s="515"/>
      <c r="Y1238" s="515"/>
      <c r="Z1238" s="515"/>
      <c r="AA1238" s="515"/>
      <c r="AB1238" s="515"/>
      <c r="AC1238" s="515"/>
    </row>
    <row r="1239" spans="10:29" ht="11.25">
      <c r="J1239" s="515"/>
      <c r="K1239" s="515"/>
      <c r="Q1239" s="515"/>
      <c r="U1239" s="515"/>
      <c r="X1239" s="515"/>
      <c r="Y1239" s="515"/>
      <c r="Z1239" s="515"/>
      <c r="AA1239" s="515"/>
      <c r="AB1239" s="515"/>
      <c r="AC1239" s="515"/>
    </row>
    <row r="1240" spans="10:29" ht="11.25">
      <c r="J1240" s="515"/>
      <c r="K1240" s="515"/>
      <c r="Q1240" s="515"/>
      <c r="U1240" s="515"/>
      <c r="X1240" s="515"/>
      <c r="Y1240" s="515"/>
      <c r="Z1240" s="515"/>
      <c r="AA1240" s="515"/>
      <c r="AB1240" s="515"/>
      <c r="AC1240" s="515"/>
    </row>
    <row r="1241" spans="10:29" ht="11.25">
      <c r="J1241" s="515"/>
      <c r="K1241" s="515"/>
      <c r="Q1241" s="515"/>
      <c r="U1241" s="515"/>
      <c r="X1241" s="515"/>
      <c r="Y1241" s="515"/>
      <c r="Z1241" s="515"/>
      <c r="AA1241" s="515"/>
      <c r="AB1241" s="515"/>
      <c r="AC1241" s="515"/>
    </row>
    <row r="1242" spans="10:29" ht="11.25">
      <c r="J1242" s="515"/>
      <c r="K1242" s="515"/>
      <c r="Q1242" s="515"/>
      <c r="U1242" s="515"/>
      <c r="X1242" s="515"/>
      <c r="Y1242" s="515"/>
      <c r="Z1242" s="515"/>
      <c r="AA1242" s="515"/>
      <c r="AB1242" s="515"/>
      <c r="AC1242" s="515"/>
    </row>
    <row r="1243" spans="10:29" ht="11.25">
      <c r="J1243" s="515"/>
      <c r="K1243" s="515"/>
      <c r="Q1243" s="515"/>
      <c r="U1243" s="515"/>
      <c r="X1243" s="515"/>
      <c r="Y1243" s="515"/>
      <c r="Z1243" s="515"/>
      <c r="AA1243" s="515"/>
      <c r="AB1243" s="515"/>
      <c r="AC1243" s="515"/>
    </row>
    <row r="1244" spans="10:29" ht="11.25">
      <c r="J1244" s="515"/>
      <c r="K1244" s="515"/>
      <c r="Q1244" s="515"/>
      <c r="U1244" s="515"/>
      <c r="X1244" s="515"/>
      <c r="Y1244" s="515"/>
      <c r="Z1244" s="515"/>
      <c r="AA1244" s="515"/>
      <c r="AB1244" s="515"/>
      <c r="AC1244" s="515"/>
    </row>
    <row r="1245" spans="10:29" ht="11.25">
      <c r="J1245" s="515"/>
      <c r="K1245" s="515"/>
      <c r="Q1245" s="515"/>
      <c r="U1245" s="515"/>
      <c r="X1245" s="515"/>
      <c r="Y1245" s="515"/>
      <c r="Z1245" s="515"/>
      <c r="AA1245" s="515"/>
      <c r="AB1245" s="515"/>
      <c r="AC1245" s="515"/>
    </row>
    <row r="1246" spans="10:29" ht="11.25">
      <c r="J1246" s="515"/>
      <c r="K1246" s="515"/>
      <c r="Q1246" s="515"/>
      <c r="U1246" s="515"/>
      <c r="X1246" s="515"/>
      <c r="Y1246" s="515"/>
      <c r="Z1246" s="515"/>
      <c r="AA1246" s="515"/>
      <c r="AB1246" s="515"/>
      <c r="AC1246" s="515"/>
    </row>
    <row r="1247" spans="10:29" ht="11.25">
      <c r="J1247" s="515"/>
      <c r="K1247" s="515"/>
      <c r="Q1247" s="515"/>
      <c r="U1247" s="515"/>
      <c r="X1247" s="515"/>
      <c r="Y1247" s="515"/>
      <c r="Z1247" s="515"/>
      <c r="AA1247" s="515"/>
      <c r="AB1247" s="515"/>
      <c r="AC1247" s="515"/>
    </row>
    <row r="1248" spans="10:29" ht="11.25">
      <c r="J1248" s="515"/>
      <c r="K1248" s="515"/>
      <c r="Q1248" s="515"/>
      <c r="U1248" s="515"/>
      <c r="X1248" s="515"/>
      <c r="Y1248" s="515"/>
      <c r="Z1248" s="515"/>
      <c r="AA1248" s="515"/>
      <c r="AB1248" s="515"/>
      <c r="AC1248" s="515"/>
    </row>
    <row r="1249" spans="10:29" ht="11.25">
      <c r="J1249" s="515"/>
      <c r="K1249" s="515"/>
      <c r="Q1249" s="515"/>
      <c r="U1249" s="515"/>
      <c r="X1249" s="515"/>
      <c r="Y1249" s="515"/>
      <c r="Z1249" s="515"/>
      <c r="AA1249" s="515"/>
      <c r="AB1249" s="515"/>
      <c r="AC1249" s="515"/>
    </row>
    <row r="1250" spans="10:29" ht="11.25">
      <c r="J1250" s="515"/>
      <c r="K1250" s="515"/>
      <c r="Q1250" s="515"/>
      <c r="U1250" s="515"/>
      <c r="X1250" s="515"/>
      <c r="Y1250" s="515"/>
      <c r="Z1250" s="515"/>
      <c r="AA1250" s="515"/>
      <c r="AB1250" s="515"/>
      <c r="AC1250" s="515"/>
    </row>
    <row r="1251" spans="10:29" ht="11.25">
      <c r="J1251" s="515"/>
      <c r="K1251" s="515"/>
      <c r="Q1251" s="515"/>
      <c r="U1251" s="515"/>
      <c r="X1251" s="515"/>
      <c r="Y1251" s="515"/>
      <c r="Z1251" s="515"/>
      <c r="AA1251" s="515"/>
      <c r="AB1251" s="515"/>
      <c r="AC1251" s="515"/>
    </row>
    <row r="1252" spans="10:29" ht="11.25">
      <c r="J1252" s="515"/>
      <c r="K1252" s="515"/>
      <c r="Q1252" s="515"/>
      <c r="U1252" s="515"/>
      <c r="X1252" s="515"/>
      <c r="Y1252" s="515"/>
      <c r="Z1252" s="515"/>
      <c r="AA1252" s="515"/>
      <c r="AB1252" s="515"/>
      <c r="AC1252" s="515"/>
    </row>
    <row r="1253" spans="10:29" ht="11.25">
      <c r="J1253" s="515"/>
      <c r="K1253" s="515"/>
      <c r="Q1253" s="515"/>
      <c r="U1253" s="515"/>
      <c r="X1253" s="515"/>
      <c r="Y1253" s="515"/>
      <c r="Z1253" s="515"/>
      <c r="AA1253" s="515"/>
      <c r="AB1253" s="515"/>
      <c r="AC1253" s="515"/>
    </row>
    <row r="1254" spans="10:29" ht="11.25">
      <c r="J1254" s="515"/>
      <c r="K1254" s="515"/>
      <c r="Q1254" s="515"/>
      <c r="U1254" s="515"/>
      <c r="X1254" s="515"/>
      <c r="Y1254" s="515"/>
      <c r="Z1254" s="515"/>
      <c r="AA1254" s="515"/>
      <c r="AB1254" s="515"/>
      <c r="AC1254" s="515"/>
    </row>
    <row r="1255" spans="10:29" ht="11.25">
      <c r="J1255" s="515"/>
      <c r="K1255" s="515"/>
      <c r="Q1255" s="515"/>
      <c r="U1255" s="515"/>
      <c r="X1255" s="515"/>
      <c r="Y1255" s="515"/>
      <c r="Z1255" s="515"/>
      <c r="AA1255" s="515"/>
      <c r="AB1255" s="515"/>
      <c r="AC1255" s="515"/>
    </row>
    <row r="1256" spans="10:29" ht="11.25">
      <c r="J1256" s="515"/>
      <c r="K1256" s="515"/>
      <c r="Q1256" s="515"/>
      <c r="U1256" s="515"/>
      <c r="X1256" s="515"/>
      <c r="Y1256" s="515"/>
      <c r="Z1256" s="515"/>
      <c r="AA1256" s="515"/>
      <c r="AB1256" s="515"/>
      <c r="AC1256" s="515"/>
    </row>
    <row r="1257" spans="10:29" ht="11.25">
      <c r="J1257" s="515"/>
      <c r="K1257" s="515"/>
      <c r="Q1257" s="515"/>
      <c r="U1257" s="515"/>
      <c r="X1257" s="515"/>
      <c r="Y1257" s="515"/>
      <c r="Z1257" s="515"/>
      <c r="AA1257" s="515"/>
      <c r="AB1257" s="515"/>
      <c r="AC1257" s="515"/>
    </row>
    <row r="1258" spans="10:29" ht="11.25">
      <c r="J1258" s="515"/>
      <c r="K1258" s="515"/>
      <c r="Q1258" s="515"/>
      <c r="U1258" s="515"/>
      <c r="X1258" s="515"/>
      <c r="Y1258" s="515"/>
      <c r="Z1258" s="515"/>
      <c r="AA1258" s="515"/>
      <c r="AB1258" s="515"/>
      <c r="AC1258" s="515"/>
    </row>
    <row r="1259" spans="10:29" ht="11.25">
      <c r="J1259" s="515"/>
      <c r="K1259" s="515"/>
      <c r="Q1259" s="515"/>
      <c r="U1259" s="515"/>
      <c r="X1259" s="515"/>
      <c r="Y1259" s="515"/>
      <c r="Z1259" s="515"/>
      <c r="AA1259" s="515"/>
      <c r="AB1259" s="515"/>
      <c r="AC1259" s="515"/>
    </row>
    <row r="1260" spans="10:29" ht="11.25">
      <c r="J1260" s="515"/>
      <c r="K1260" s="515"/>
      <c r="Q1260" s="515"/>
      <c r="U1260" s="515"/>
      <c r="X1260" s="515"/>
      <c r="Y1260" s="515"/>
      <c r="Z1260" s="515"/>
      <c r="AA1260" s="515"/>
      <c r="AB1260" s="515"/>
      <c r="AC1260" s="515"/>
    </row>
    <row r="1261" spans="10:29" ht="11.25">
      <c r="J1261" s="515"/>
      <c r="K1261" s="515"/>
      <c r="Q1261" s="515"/>
      <c r="U1261" s="515"/>
      <c r="X1261" s="515"/>
      <c r="Y1261" s="515"/>
      <c r="Z1261" s="515"/>
      <c r="AA1261" s="515"/>
      <c r="AB1261" s="515"/>
      <c r="AC1261" s="515"/>
    </row>
    <row r="1262" spans="10:29" ht="11.25">
      <c r="J1262" s="515"/>
      <c r="K1262" s="515"/>
      <c r="Q1262" s="515"/>
      <c r="U1262" s="515"/>
      <c r="X1262" s="515"/>
      <c r="Y1262" s="515"/>
      <c r="Z1262" s="515"/>
      <c r="AA1262" s="515"/>
      <c r="AB1262" s="515"/>
      <c r="AC1262" s="515"/>
    </row>
    <row r="1263" spans="10:29" ht="11.25">
      <c r="J1263" s="515"/>
      <c r="K1263" s="515"/>
      <c r="Q1263" s="515"/>
      <c r="U1263" s="515"/>
      <c r="X1263" s="515"/>
      <c r="Y1263" s="515"/>
      <c r="Z1263" s="515"/>
      <c r="AA1263" s="515"/>
      <c r="AB1263" s="515"/>
      <c r="AC1263" s="515"/>
    </row>
    <row r="1264" spans="10:29" ht="11.25">
      <c r="J1264" s="515"/>
      <c r="K1264" s="515"/>
      <c r="Q1264" s="515"/>
      <c r="U1264" s="515"/>
      <c r="X1264" s="515"/>
      <c r="Y1264" s="515"/>
      <c r="Z1264" s="515"/>
      <c r="AA1264" s="515"/>
      <c r="AB1264" s="515"/>
      <c r="AC1264" s="515"/>
    </row>
    <row r="1265" spans="10:29" ht="11.25">
      <c r="J1265" s="515"/>
      <c r="K1265" s="515"/>
      <c r="Q1265" s="515"/>
      <c r="U1265" s="515"/>
      <c r="X1265" s="515"/>
      <c r="Y1265" s="515"/>
      <c r="Z1265" s="515"/>
      <c r="AA1265" s="515"/>
      <c r="AB1265" s="515"/>
      <c r="AC1265" s="515"/>
    </row>
    <row r="1266" spans="10:29" ht="11.25">
      <c r="J1266" s="515"/>
      <c r="K1266" s="515"/>
      <c r="Q1266" s="515"/>
      <c r="U1266" s="515"/>
      <c r="X1266" s="515"/>
      <c r="Y1266" s="515"/>
      <c r="Z1266" s="515"/>
      <c r="AA1266" s="515"/>
      <c r="AB1266" s="515"/>
      <c r="AC1266" s="515"/>
    </row>
    <row r="1267" spans="10:29" ht="11.25">
      <c r="J1267" s="515"/>
      <c r="K1267" s="515"/>
      <c r="Q1267" s="515"/>
      <c r="U1267" s="515"/>
      <c r="X1267" s="515"/>
      <c r="Y1267" s="515"/>
      <c r="Z1267" s="515"/>
      <c r="AA1267" s="515"/>
      <c r="AB1267" s="515"/>
      <c r="AC1267" s="515"/>
    </row>
    <row r="1268" spans="10:29" ht="11.25">
      <c r="J1268" s="515"/>
      <c r="K1268" s="515"/>
      <c r="Q1268" s="515"/>
      <c r="U1268" s="515"/>
      <c r="X1268" s="515"/>
      <c r="Y1268" s="515"/>
      <c r="Z1268" s="515"/>
      <c r="AA1268" s="515"/>
      <c r="AB1268" s="515"/>
      <c r="AC1268" s="515"/>
    </row>
    <row r="1269" spans="10:29" ht="11.25">
      <c r="J1269" s="515"/>
      <c r="K1269" s="515"/>
      <c r="Q1269" s="515"/>
      <c r="U1269" s="515"/>
      <c r="X1269" s="515"/>
      <c r="Y1269" s="515"/>
      <c r="Z1269" s="515"/>
      <c r="AA1269" s="515"/>
      <c r="AB1269" s="515"/>
      <c r="AC1269" s="515"/>
    </row>
    <row r="1270" spans="10:29" ht="11.25">
      <c r="J1270" s="515"/>
      <c r="K1270" s="515"/>
      <c r="Q1270" s="515"/>
      <c r="U1270" s="515"/>
      <c r="X1270" s="515"/>
      <c r="Y1270" s="515"/>
      <c r="Z1270" s="515"/>
      <c r="AA1270" s="515"/>
      <c r="AB1270" s="515"/>
      <c r="AC1270" s="515"/>
    </row>
    <row r="1271" spans="10:29" ht="11.25">
      <c r="J1271" s="515"/>
      <c r="K1271" s="515"/>
      <c r="Q1271" s="515"/>
      <c r="U1271" s="515"/>
      <c r="X1271" s="515"/>
      <c r="Y1271" s="515"/>
      <c r="Z1271" s="515"/>
      <c r="AA1271" s="515"/>
      <c r="AB1271" s="515"/>
      <c r="AC1271" s="515"/>
    </row>
    <row r="1272" spans="10:29" ht="11.25">
      <c r="J1272" s="515"/>
      <c r="K1272" s="515"/>
      <c r="Q1272" s="515"/>
      <c r="U1272" s="515"/>
      <c r="X1272" s="515"/>
      <c r="Y1272" s="515"/>
      <c r="Z1272" s="515"/>
      <c r="AA1272" s="515"/>
      <c r="AB1272" s="515"/>
      <c r="AC1272" s="515"/>
    </row>
    <row r="1273" spans="10:29" ht="11.25">
      <c r="J1273" s="515"/>
      <c r="K1273" s="515"/>
      <c r="Q1273" s="515"/>
      <c r="U1273" s="515"/>
      <c r="X1273" s="515"/>
      <c r="Y1273" s="515"/>
      <c r="Z1273" s="515"/>
      <c r="AA1273" s="515"/>
      <c r="AB1273" s="515"/>
      <c r="AC1273" s="515"/>
    </row>
    <row r="1274" spans="10:29" ht="11.25">
      <c r="J1274" s="515"/>
      <c r="K1274" s="515"/>
      <c r="Q1274" s="515"/>
      <c r="U1274" s="515"/>
      <c r="X1274" s="515"/>
      <c r="Y1274" s="515"/>
      <c r="Z1274" s="515"/>
      <c r="AA1274" s="515"/>
      <c r="AB1274" s="515"/>
      <c r="AC1274" s="515"/>
    </row>
    <row r="1275" spans="10:29" ht="11.25">
      <c r="J1275" s="515"/>
      <c r="K1275" s="515"/>
      <c r="Q1275" s="515"/>
      <c r="U1275" s="515"/>
      <c r="X1275" s="515"/>
      <c r="Y1275" s="515"/>
      <c r="Z1275" s="515"/>
      <c r="AA1275" s="515"/>
      <c r="AB1275" s="515"/>
      <c r="AC1275" s="515"/>
    </row>
    <row r="1276" spans="10:29" ht="11.25">
      <c r="J1276" s="515"/>
      <c r="K1276" s="515"/>
      <c r="Q1276" s="515"/>
      <c r="U1276" s="515"/>
      <c r="X1276" s="515"/>
      <c r="Y1276" s="515"/>
      <c r="Z1276" s="515"/>
      <c r="AA1276" s="515"/>
      <c r="AB1276" s="515"/>
      <c r="AC1276" s="515"/>
    </row>
    <row r="1277" spans="10:29" ht="11.25">
      <c r="J1277" s="515"/>
      <c r="K1277" s="515"/>
      <c r="Q1277" s="515"/>
      <c r="U1277" s="515"/>
      <c r="X1277" s="515"/>
      <c r="Y1277" s="515"/>
      <c r="Z1277" s="515"/>
      <c r="AA1277" s="515"/>
      <c r="AB1277" s="515"/>
      <c r="AC1277" s="515"/>
    </row>
    <row r="1278" spans="10:29" ht="11.25">
      <c r="J1278" s="515"/>
      <c r="K1278" s="515"/>
      <c r="Q1278" s="515"/>
      <c r="U1278" s="515"/>
      <c r="X1278" s="515"/>
      <c r="Y1278" s="515"/>
      <c r="Z1278" s="515"/>
      <c r="AA1278" s="515"/>
      <c r="AB1278" s="515"/>
      <c r="AC1278" s="515"/>
    </row>
    <row r="1279" spans="10:29" ht="11.25">
      <c r="J1279" s="515"/>
      <c r="K1279" s="515"/>
      <c r="Q1279" s="515"/>
      <c r="U1279" s="515"/>
      <c r="X1279" s="515"/>
      <c r="Y1279" s="515"/>
      <c r="Z1279" s="515"/>
      <c r="AA1279" s="515"/>
      <c r="AB1279" s="515"/>
      <c r="AC1279" s="515"/>
    </row>
    <row r="1280" spans="10:29" ht="11.25">
      <c r="J1280" s="515"/>
      <c r="K1280" s="515"/>
      <c r="Q1280" s="515"/>
      <c r="U1280" s="515"/>
      <c r="X1280" s="515"/>
      <c r="Y1280" s="515"/>
      <c r="Z1280" s="515"/>
      <c r="AA1280" s="515"/>
      <c r="AB1280" s="515"/>
      <c r="AC1280" s="515"/>
    </row>
    <row r="1281" spans="10:29" ht="11.25">
      <c r="J1281" s="515"/>
      <c r="K1281" s="515"/>
      <c r="Q1281" s="515"/>
      <c r="U1281" s="515"/>
      <c r="X1281" s="515"/>
      <c r="Y1281" s="515"/>
      <c r="Z1281" s="515"/>
      <c r="AA1281" s="515"/>
      <c r="AB1281" s="515"/>
      <c r="AC1281" s="515"/>
    </row>
    <row r="1282" spans="10:29" ht="11.25">
      <c r="J1282" s="515"/>
      <c r="K1282" s="515"/>
      <c r="Q1282" s="515"/>
      <c r="U1282" s="515"/>
      <c r="X1282" s="515"/>
      <c r="Y1282" s="515"/>
      <c r="Z1282" s="515"/>
      <c r="AA1282" s="515"/>
      <c r="AB1282" s="515"/>
      <c r="AC1282" s="515"/>
    </row>
    <row r="1283" spans="10:29" ht="11.25">
      <c r="J1283" s="515"/>
      <c r="K1283" s="515"/>
      <c r="Q1283" s="515"/>
      <c r="U1283" s="515"/>
      <c r="X1283" s="515"/>
      <c r="Y1283" s="515"/>
      <c r="Z1283" s="515"/>
      <c r="AA1283" s="515"/>
      <c r="AB1283" s="515"/>
      <c r="AC1283" s="515"/>
    </row>
    <row r="1284" spans="10:29" ht="11.25">
      <c r="J1284" s="515"/>
      <c r="K1284" s="515"/>
      <c r="Q1284" s="515"/>
      <c r="U1284" s="515"/>
      <c r="X1284" s="515"/>
      <c r="Y1284" s="515"/>
      <c r="Z1284" s="515"/>
      <c r="AA1284" s="515"/>
      <c r="AB1284" s="515"/>
      <c r="AC1284" s="515"/>
    </row>
    <row r="1285" spans="10:29" ht="11.25">
      <c r="J1285" s="515"/>
      <c r="K1285" s="515"/>
      <c r="Q1285" s="515"/>
      <c r="U1285" s="515"/>
      <c r="X1285" s="515"/>
      <c r="Y1285" s="515"/>
      <c r="Z1285" s="515"/>
      <c r="AA1285" s="515"/>
      <c r="AB1285" s="515"/>
      <c r="AC1285" s="515"/>
    </row>
    <row r="1286" spans="10:29" ht="11.25">
      <c r="J1286" s="515"/>
      <c r="K1286" s="515"/>
      <c r="Q1286" s="515"/>
      <c r="U1286" s="515"/>
      <c r="X1286" s="515"/>
      <c r="Y1286" s="515"/>
      <c r="Z1286" s="515"/>
      <c r="AA1286" s="515"/>
      <c r="AB1286" s="515"/>
      <c r="AC1286" s="515"/>
    </row>
    <row r="1287" spans="10:29" ht="11.25">
      <c r="J1287" s="515"/>
      <c r="K1287" s="515"/>
      <c r="Q1287" s="515"/>
      <c r="U1287" s="515"/>
      <c r="X1287" s="515"/>
      <c r="Y1287" s="515"/>
      <c r="Z1287" s="515"/>
      <c r="AA1287" s="515"/>
      <c r="AB1287" s="515"/>
      <c r="AC1287" s="515"/>
    </row>
    <row r="1288" spans="10:29" ht="11.25">
      <c r="J1288" s="515"/>
      <c r="K1288" s="515"/>
      <c r="Q1288" s="515"/>
      <c r="U1288" s="515"/>
      <c r="X1288" s="515"/>
      <c r="Y1288" s="515"/>
      <c r="Z1288" s="515"/>
      <c r="AA1288" s="515"/>
      <c r="AB1288" s="515"/>
      <c r="AC1288" s="515"/>
    </row>
    <row r="1289" spans="10:29" ht="11.25">
      <c r="J1289" s="515"/>
      <c r="K1289" s="515"/>
      <c r="Q1289" s="515"/>
      <c r="U1289" s="515"/>
      <c r="X1289" s="515"/>
      <c r="Y1289" s="515"/>
      <c r="Z1289" s="515"/>
      <c r="AA1289" s="515"/>
      <c r="AB1289" s="515"/>
      <c r="AC1289" s="515"/>
    </row>
    <row r="1290" spans="10:29" ht="11.25">
      <c r="J1290" s="515"/>
      <c r="K1290" s="515"/>
      <c r="Q1290" s="515"/>
      <c r="U1290" s="515"/>
      <c r="X1290" s="515"/>
      <c r="Y1290" s="515"/>
      <c r="Z1290" s="515"/>
      <c r="AA1290" s="515"/>
      <c r="AB1290" s="515"/>
      <c r="AC1290" s="515"/>
    </row>
    <row r="1291" spans="10:29" ht="11.25">
      <c r="J1291" s="515"/>
      <c r="K1291" s="515"/>
      <c r="Q1291" s="515"/>
      <c r="U1291" s="515"/>
      <c r="X1291" s="515"/>
      <c r="Y1291" s="515"/>
      <c r="Z1291" s="515"/>
      <c r="AA1291" s="515"/>
      <c r="AB1291" s="515"/>
      <c r="AC1291" s="515"/>
    </row>
    <row r="1292" spans="10:29" ht="11.25">
      <c r="J1292" s="515"/>
      <c r="K1292" s="515"/>
      <c r="Q1292" s="515"/>
      <c r="U1292" s="515"/>
      <c r="X1292" s="515"/>
      <c r="Y1292" s="515"/>
      <c r="Z1292" s="515"/>
      <c r="AA1292" s="515"/>
      <c r="AB1292" s="515"/>
      <c r="AC1292" s="515"/>
    </row>
    <row r="1293" spans="10:29" ht="11.25">
      <c r="J1293" s="515"/>
      <c r="K1293" s="515"/>
      <c r="Q1293" s="515"/>
      <c r="U1293" s="515"/>
      <c r="X1293" s="515"/>
      <c r="Y1293" s="515"/>
      <c r="Z1293" s="515"/>
      <c r="AA1293" s="515"/>
      <c r="AB1293" s="515"/>
      <c r="AC1293" s="515"/>
    </row>
    <row r="1294" spans="10:29" ht="11.25">
      <c r="J1294" s="515"/>
      <c r="K1294" s="515"/>
      <c r="Q1294" s="515"/>
      <c r="U1294" s="515"/>
      <c r="X1294" s="515"/>
      <c r="Y1294" s="515"/>
      <c r="Z1294" s="515"/>
      <c r="AA1294" s="515"/>
      <c r="AB1294" s="515"/>
      <c r="AC1294" s="515"/>
    </row>
    <row r="1295" spans="10:29" ht="11.25">
      <c r="J1295" s="515"/>
      <c r="K1295" s="515"/>
      <c r="Q1295" s="515"/>
      <c r="U1295" s="515"/>
      <c r="X1295" s="515"/>
      <c r="Y1295" s="515"/>
      <c r="Z1295" s="515"/>
      <c r="AA1295" s="515"/>
      <c r="AB1295" s="515"/>
      <c r="AC1295" s="515"/>
    </row>
    <row r="1296" spans="10:29" ht="11.25">
      <c r="J1296" s="515"/>
      <c r="K1296" s="515"/>
      <c r="Q1296" s="515"/>
      <c r="U1296" s="515"/>
      <c r="X1296" s="515"/>
      <c r="Y1296" s="515"/>
      <c r="Z1296" s="515"/>
      <c r="AA1296" s="515"/>
      <c r="AB1296" s="515"/>
      <c r="AC1296" s="515"/>
    </row>
    <row r="1297" spans="10:29" ht="11.25">
      <c r="J1297" s="515"/>
      <c r="K1297" s="515"/>
      <c r="Q1297" s="515"/>
      <c r="U1297" s="515"/>
      <c r="X1297" s="515"/>
      <c r="Y1297" s="515"/>
      <c r="Z1297" s="515"/>
      <c r="AA1297" s="515"/>
      <c r="AB1297" s="515"/>
      <c r="AC1297" s="515"/>
    </row>
    <row r="1298" spans="10:29" ht="11.25">
      <c r="J1298" s="515"/>
      <c r="K1298" s="515"/>
      <c r="Q1298" s="515"/>
      <c r="U1298" s="515"/>
      <c r="X1298" s="515"/>
      <c r="Y1298" s="515"/>
      <c r="Z1298" s="515"/>
      <c r="AA1298" s="515"/>
      <c r="AB1298" s="515"/>
      <c r="AC1298" s="515"/>
    </row>
    <row r="1299" spans="10:29" ht="11.25">
      <c r="J1299" s="515"/>
      <c r="K1299" s="515"/>
      <c r="Q1299" s="515"/>
      <c r="U1299" s="515"/>
      <c r="X1299" s="515"/>
      <c r="Y1299" s="515"/>
      <c r="Z1299" s="515"/>
      <c r="AA1299" s="515"/>
      <c r="AB1299" s="515"/>
      <c r="AC1299" s="515"/>
    </row>
    <row r="1300" spans="10:29" ht="11.25">
      <c r="J1300" s="515"/>
      <c r="K1300" s="515"/>
      <c r="Q1300" s="515"/>
      <c r="U1300" s="515"/>
      <c r="X1300" s="515"/>
      <c r="Y1300" s="515"/>
      <c r="Z1300" s="515"/>
      <c r="AA1300" s="515"/>
      <c r="AB1300" s="515"/>
      <c r="AC1300" s="515"/>
    </row>
    <row r="1301" spans="10:29" ht="11.25">
      <c r="J1301" s="515"/>
      <c r="K1301" s="515"/>
      <c r="Q1301" s="515"/>
      <c r="U1301" s="515"/>
      <c r="X1301" s="515"/>
      <c r="Y1301" s="515"/>
      <c r="Z1301" s="515"/>
      <c r="AA1301" s="515"/>
      <c r="AB1301" s="515"/>
      <c r="AC1301" s="515"/>
    </row>
    <row r="1302" spans="10:29" ht="11.25">
      <c r="J1302" s="515"/>
      <c r="K1302" s="515"/>
      <c r="Q1302" s="515"/>
      <c r="U1302" s="515"/>
      <c r="X1302" s="515"/>
      <c r="Y1302" s="515"/>
      <c r="Z1302" s="515"/>
      <c r="AA1302" s="515"/>
      <c r="AB1302" s="515"/>
      <c r="AC1302" s="515"/>
    </row>
    <row r="1303" spans="10:29" ht="11.25">
      <c r="J1303" s="515"/>
      <c r="K1303" s="515"/>
      <c r="Q1303" s="515"/>
      <c r="U1303" s="515"/>
      <c r="X1303" s="515"/>
      <c r="Y1303" s="515"/>
      <c r="Z1303" s="515"/>
      <c r="AA1303" s="515"/>
      <c r="AB1303" s="515"/>
      <c r="AC1303" s="515"/>
    </row>
    <row r="1304" spans="10:29" ht="11.25">
      <c r="J1304" s="515"/>
      <c r="K1304" s="515"/>
      <c r="Q1304" s="515"/>
      <c r="U1304" s="515"/>
      <c r="X1304" s="515"/>
      <c r="Y1304" s="515"/>
      <c r="Z1304" s="515"/>
      <c r="AA1304" s="515"/>
      <c r="AB1304" s="515"/>
      <c r="AC1304" s="515"/>
    </row>
    <row r="1305" spans="10:29" ht="11.25">
      <c r="J1305" s="515"/>
      <c r="K1305" s="515"/>
      <c r="Q1305" s="515"/>
      <c r="U1305" s="515"/>
      <c r="X1305" s="515"/>
      <c r="Y1305" s="515"/>
      <c r="Z1305" s="515"/>
      <c r="AA1305" s="515"/>
      <c r="AB1305" s="515"/>
      <c r="AC1305" s="515"/>
    </row>
    <row r="1306" spans="10:29" ht="11.25">
      <c r="J1306" s="515"/>
      <c r="K1306" s="515"/>
      <c r="Q1306" s="515"/>
      <c r="U1306" s="515"/>
      <c r="X1306" s="515"/>
      <c r="Y1306" s="515"/>
      <c r="Z1306" s="515"/>
      <c r="AA1306" s="515"/>
      <c r="AB1306" s="515"/>
      <c r="AC1306" s="515"/>
    </row>
    <row r="1307" spans="10:29" ht="11.25">
      <c r="J1307" s="515"/>
      <c r="K1307" s="515"/>
      <c r="Q1307" s="515"/>
      <c r="U1307" s="515"/>
      <c r="X1307" s="515"/>
      <c r="Y1307" s="515"/>
      <c r="Z1307" s="515"/>
      <c r="AA1307" s="515"/>
      <c r="AB1307" s="515"/>
      <c r="AC1307" s="515"/>
    </row>
    <row r="1308" spans="10:29" ht="11.25">
      <c r="J1308" s="515"/>
      <c r="K1308" s="515"/>
      <c r="Q1308" s="515"/>
      <c r="U1308" s="515"/>
      <c r="X1308" s="515"/>
      <c r="Y1308" s="515"/>
      <c r="Z1308" s="515"/>
      <c r="AA1308" s="515"/>
      <c r="AB1308" s="515"/>
      <c r="AC1308" s="515"/>
    </row>
    <row r="1309" spans="10:29" ht="11.25">
      <c r="J1309" s="515"/>
      <c r="K1309" s="515"/>
      <c r="Q1309" s="515"/>
      <c r="U1309" s="515"/>
      <c r="X1309" s="515"/>
      <c r="Y1309" s="515"/>
      <c r="Z1309" s="515"/>
      <c r="AA1309" s="515"/>
      <c r="AB1309" s="515"/>
      <c r="AC1309" s="515"/>
    </row>
    <row r="1310" spans="10:29" ht="11.25">
      <c r="J1310" s="515"/>
      <c r="K1310" s="515"/>
      <c r="Q1310" s="515"/>
      <c r="U1310" s="515"/>
      <c r="X1310" s="515"/>
      <c r="Y1310" s="515"/>
      <c r="Z1310" s="515"/>
      <c r="AA1310" s="515"/>
      <c r="AB1310" s="515"/>
      <c r="AC1310" s="515"/>
    </row>
    <row r="1311" spans="10:29" ht="11.25">
      <c r="J1311" s="515"/>
      <c r="K1311" s="515"/>
      <c r="Q1311" s="515"/>
      <c r="U1311" s="515"/>
      <c r="X1311" s="515"/>
      <c r="Y1311" s="515"/>
      <c r="Z1311" s="515"/>
      <c r="AA1311" s="515"/>
      <c r="AB1311" s="515"/>
      <c r="AC1311" s="515"/>
    </row>
    <row r="1312" spans="10:29" ht="11.25">
      <c r="J1312" s="515"/>
      <c r="K1312" s="515"/>
      <c r="Q1312" s="515"/>
      <c r="U1312" s="515"/>
      <c r="X1312" s="515"/>
      <c r="Y1312" s="515"/>
      <c r="Z1312" s="515"/>
      <c r="AA1312" s="515"/>
      <c r="AB1312" s="515"/>
      <c r="AC1312" s="515"/>
    </row>
    <row r="1313" spans="10:29" ht="11.25">
      <c r="J1313" s="515"/>
      <c r="K1313" s="515"/>
      <c r="Q1313" s="515"/>
      <c r="U1313" s="515"/>
      <c r="X1313" s="515"/>
      <c r="Y1313" s="515"/>
      <c r="Z1313" s="515"/>
      <c r="AA1313" s="515"/>
      <c r="AB1313" s="515"/>
      <c r="AC1313" s="515"/>
    </row>
    <row r="1314" spans="10:29" ht="11.25">
      <c r="J1314" s="515"/>
      <c r="K1314" s="515"/>
      <c r="Q1314" s="515"/>
      <c r="U1314" s="515"/>
      <c r="X1314" s="515"/>
      <c r="Y1314" s="515"/>
      <c r="Z1314" s="515"/>
      <c r="AA1314" s="515"/>
      <c r="AB1314" s="515"/>
      <c r="AC1314" s="515"/>
    </row>
    <row r="1315" spans="10:29" ht="11.25">
      <c r="J1315" s="515"/>
      <c r="K1315" s="515"/>
      <c r="Q1315" s="515"/>
      <c r="U1315" s="515"/>
      <c r="X1315" s="515"/>
      <c r="Y1315" s="515"/>
      <c r="Z1315" s="515"/>
      <c r="AA1315" s="515"/>
      <c r="AB1315" s="515"/>
      <c r="AC1315" s="515"/>
    </row>
    <row r="1316" spans="10:29" ht="11.25">
      <c r="J1316" s="515"/>
      <c r="K1316" s="515"/>
      <c r="Q1316" s="515"/>
      <c r="U1316" s="515"/>
      <c r="X1316" s="515"/>
      <c r="Y1316" s="515"/>
      <c r="Z1316" s="515"/>
      <c r="AA1316" s="515"/>
      <c r="AB1316" s="515"/>
      <c r="AC1316" s="515"/>
    </row>
    <row r="1317" spans="10:29" ht="11.25">
      <c r="J1317" s="515"/>
      <c r="K1317" s="515"/>
      <c r="Q1317" s="515"/>
      <c r="U1317" s="515"/>
      <c r="X1317" s="515"/>
      <c r="Y1317" s="515"/>
      <c r="Z1317" s="515"/>
      <c r="AA1317" s="515"/>
      <c r="AB1317" s="515"/>
      <c r="AC1317" s="515"/>
    </row>
    <row r="1318" spans="10:29" ht="11.25">
      <c r="J1318" s="515"/>
      <c r="K1318" s="515"/>
      <c r="Q1318" s="515"/>
      <c r="U1318" s="515"/>
      <c r="X1318" s="515"/>
      <c r="Y1318" s="515"/>
      <c r="Z1318" s="515"/>
      <c r="AA1318" s="515"/>
      <c r="AB1318" s="515"/>
      <c r="AC1318" s="515"/>
    </row>
    <row r="1319" spans="10:29" ht="11.25">
      <c r="J1319" s="515"/>
      <c r="K1319" s="515"/>
      <c r="Q1319" s="515"/>
      <c r="U1319" s="515"/>
      <c r="X1319" s="515"/>
      <c r="Y1319" s="515"/>
      <c r="Z1319" s="515"/>
      <c r="AA1319" s="515"/>
      <c r="AB1319" s="515"/>
      <c r="AC1319" s="515"/>
    </row>
    <row r="1320" spans="10:29" ht="11.25">
      <c r="J1320" s="515"/>
      <c r="K1320" s="515"/>
      <c r="Q1320" s="515"/>
      <c r="U1320" s="515"/>
      <c r="X1320" s="515"/>
      <c r="Y1320" s="515"/>
      <c r="Z1320" s="515"/>
      <c r="AA1320" s="515"/>
      <c r="AB1320" s="515"/>
      <c r="AC1320" s="515"/>
    </row>
    <row r="1321" spans="10:29" ht="11.25">
      <c r="J1321" s="515"/>
      <c r="K1321" s="515"/>
      <c r="Q1321" s="515"/>
      <c r="U1321" s="515"/>
      <c r="X1321" s="515"/>
      <c r="Y1321" s="515"/>
      <c r="Z1321" s="515"/>
      <c r="AA1321" s="515"/>
      <c r="AB1321" s="515"/>
      <c r="AC1321" s="515"/>
    </row>
    <row r="1322" spans="10:29" ht="11.25">
      <c r="J1322" s="515"/>
      <c r="K1322" s="515"/>
      <c r="Q1322" s="515"/>
      <c r="U1322" s="515"/>
      <c r="X1322" s="515"/>
      <c r="Y1322" s="515"/>
      <c r="Z1322" s="515"/>
      <c r="AA1322" s="515"/>
      <c r="AB1322" s="515"/>
      <c r="AC1322" s="515"/>
    </row>
    <row r="1323" spans="10:29" ht="11.25">
      <c r="J1323" s="515"/>
      <c r="K1323" s="515"/>
      <c r="Q1323" s="515"/>
      <c r="U1323" s="515"/>
      <c r="X1323" s="515"/>
      <c r="Y1323" s="515"/>
      <c r="Z1323" s="515"/>
      <c r="AA1323" s="515"/>
      <c r="AB1323" s="515"/>
      <c r="AC1323" s="515"/>
    </row>
    <row r="1324" spans="10:29" ht="11.25">
      <c r="J1324" s="515"/>
      <c r="K1324" s="515"/>
      <c r="Q1324" s="515"/>
      <c r="U1324" s="515"/>
      <c r="X1324" s="515"/>
      <c r="Y1324" s="515"/>
      <c r="Z1324" s="515"/>
      <c r="AA1324" s="515"/>
      <c r="AB1324" s="515"/>
      <c r="AC1324" s="515"/>
    </row>
    <row r="1325" spans="10:29" ht="11.25">
      <c r="J1325" s="515"/>
      <c r="K1325" s="515"/>
      <c r="Q1325" s="515"/>
      <c r="U1325" s="515"/>
      <c r="X1325" s="515"/>
      <c r="Y1325" s="515"/>
      <c r="Z1325" s="515"/>
      <c r="AA1325" s="515"/>
      <c r="AB1325" s="515"/>
      <c r="AC1325" s="515"/>
    </row>
    <row r="1326" spans="10:29" ht="11.25">
      <c r="J1326" s="515"/>
      <c r="K1326" s="515"/>
      <c r="Q1326" s="515"/>
      <c r="U1326" s="515"/>
      <c r="X1326" s="515"/>
      <c r="Y1326" s="515"/>
      <c r="Z1326" s="515"/>
      <c r="AA1326" s="515"/>
      <c r="AB1326" s="515"/>
      <c r="AC1326" s="515"/>
    </row>
    <row r="1327" spans="10:29" ht="11.25">
      <c r="J1327" s="515"/>
      <c r="K1327" s="515"/>
      <c r="Q1327" s="515"/>
      <c r="U1327" s="515"/>
      <c r="X1327" s="515"/>
      <c r="Y1327" s="515"/>
      <c r="Z1327" s="515"/>
      <c r="AA1327" s="515"/>
      <c r="AB1327" s="515"/>
      <c r="AC1327" s="515"/>
    </row>
    <row r="1328" spans="10:29" ht="11.25">
      <c r="J1328" s="515"/>
      <c r="K1328" s="515"/>
      <c r="Q1328" s="515"/>
      <c r="U1328" s="515"/>
      <c r="X1328" s="515"/>
      <c r="Y1328" s="515"/>
      <c r="Z1328" s="515"/>
      <c r="AA1328" s="515"/>
      <c r="AB1328" s="515"/>
      <c r="AC1328" s="515"/>
    </row>
    <row r="1329" spans="10:29" ht="11.25">
      <c r="J1329" s="515"/>
      <c r="K1329" s="515"/>
      <c r="Q1329" s="515"/>
      <c r="U1329" s="515"/>
      <c r="X1329" s="515"/>
      <c r="Y1329" s="515"/>
      <c r="Z1329" s="515"/>
      <c r="AA1329" s="515"/>
      <c r="AB1329" s="515"/>
      <c r="AC1329" s="515"/>
    </row>
    <row r="1330" spans="10:29" ht="11.25">
      <c r="J1330" s="515"/>
      <c r="K1330" s="515"/>
      <c r="Q1330" s="515"/>
      <c r="U1330" s="515"/>
      <c r="X1330" s="515"/>
      <c r="Y1330" s="515"/>
      <c r="Z1330" s="515"/>
      <c r="AA1330" s="515"/>
      <c r="AB1330" s="515"/>
      <c r="AC1330" s="515"/>
    </row>
    <row r="1331" spans="10:29" ht="11.25">
      <c r="J1331" s="515"/>
      <c r="K1331" s="515"/>
      <c r="Q1331" s="515"/>
      <c r="U1331" s="515"/>
      <c r="X1331" s="515"/>
      <c r="Y1331" s="515"/>
      <c r="Z1331" s="515"/>
      <c r="AA1331" s="515"/>
      <c r="AB1331" s="515"/>
      <c r="AC1331" s="515"/>
    </row>
    <row r="1332" spans="10:29" ht="11.25">
      <c r="J1332" s="515"/>
      <c r="K1332" s="515"/>
      <c r="Q1332" s="515"/>
      <c r="U1332" s="515"/>
      <c r="X1332" s="515"/>
      <c r="Y1332" s="515"/>
      <c r="Z1332" s="515"/>
      <c r="AA1332" s="515"/>
      <c r="AB1332" s="515"/>
      <c r="AC1332" s="515"/>
    </row>
    <row r="1333" spans="10:29" ht="11.25">
      <c r="J1333" s="515"/>
      <c r="K1333" s="515"/>
      <c r="Q1333" s="515"/>
      <c r="U1333" s="515"/>
      <c r="X1333" s="515"/>
      <c r="Y1333" s="515"/>
      <c r="Z1333" s="515"/>
      <c r="AA1333" s="515"/>
      <c r="AB1333" s="515"/>
      <c r="AC1333" s="515"/>
    </row>
    <row r="1334" spans="10:29" ht="11.25">
      <c r="J1334" s="515"/>
      <c r="K1334" s="515"/>
      <c r="Q1334" s="515"/>
      <c r="U1334" s="515"/>
      <c r="X1334" s="515"/>
      <c r="Y1334" s="515"/>
      <c r="Z1334" s="515"/>
      <c r="AA1334" s="515"/>
      <c r="AB1334" s="515"/>
      <c r="AC1334" s="515"/>
    </row>
    <row r="1335" spans="10:29" ht="11.25">
      <c r="J1335" s="515"/>
      <c r="K1335" s="515"/>
      <c r="Q1335" s="515"/>
      <c r="U1335" s="515"/>
      <c r="X1335" s="515"/>
      <c r="Y1335" s="515"/>
      <c r="Z1335" s="515"/>
      <c r="AA1335" s="515"/>
      <c r="AB1335" s="515"/>
      <c r="AC1335" s="515"/>
    </row>
    <row r="1336" spans="10:29" ht="11.25">
      <c r="J1336" s="515"/>
      <c r="K1336" s="515"/>
      <c r="Q1336" s="515"/>
      <c r="U1336" s="515"/>
      <c r="X1336" s="515"/>
      <c r="Y1336" s="515"/>
      <c r="Z1336" s="515"/>
      <c r="AA1336" s="515"/>
      <c r="AB1336" s="515"/>
      <c r="AC1336" s="515"/>
    </row>
    <row r="1337" spans="10:29" ht="11.25">
      <c r="J1337" s="515"/>
      <c r="K1337" s="515"/>
      <c r="Q1337" s="515"/>
      <c r="U1337" s="515"/>
      <c r="X1337" s="515"/>
      <c r="Y1337" s="515"/>
      <c r="Z1337" s="515"/>
      <c r="AA1337" s="515"/>
      <c r="AB1337" s="515"/>
      <c r="AC1337" s="515"/>
    </row>
    <row r="1338" spans="10:29" ht="11.25">
      <c r="J1338" s="515"/>
      <c r="K1338" s="515"/>
      <c r="Q1338" s="515"/>
      <c r="U1338" s="515"/>
      <c r="X1338" s="515"/>
      <c r="Y1338" s="515"/>
      <c r="Z1338" s="515"/>
      <c r="AA1338" s="515"/>
      <c r="AB1338" s="515"/>
      <c r="AC1338" s="515"/>
    </row>
    <row r="1339" spans="10:29" ht="11.25">
      <c r="J1339" s="515"/>
      <c r="K1339" s="515"/>
      <c r="Q1339" s="515"/>
      <c r="U1339" s="515"/>
      <c r="X1339" s="515"/>
      <c r="Y1339" s="515"/>
      <c r="Z1339" s="515"/>
      <c r="AA1339" s="515"/>
      <c r="AB1339" s="515"/>
      <c r="AC1339" s="515"/>
    </row>
    <row r="1340" spans="10:29" ht="11.25">
      <c r="J1340" s="515"/>
      <c r="K1340" s="515"/>
      <c r="Q1340" s="515"/>
      <c r="U1340" s="515"/>
      <c r="X1340" s="515"/>
      <c r="Y1340" s="515"/>
      <c r="Z1340" s="515"/>
      <c r="AA1340" s="515"/>
      <c r="AB1340" s="515"/>
      <c r="AC1340" s="515"/>
    </row>
    <row r="1341" spans="10:29" ht="11.25">
      <c r="J1341" s="515"/>
      <c r="K1341" s="515"/>
      <c r="Q1341" s="515"/>
      <c r="U1341" s="515"/>
      <c r="X1341" s="515"/>
      <c r="Y1341" s="515"/>
      <c r="Z1341" s="515"/>
      <c r="AA1341" s="515"/>
      <c r="AB1341" s="515"/>
      <c r="AC1341" s="515"/>
    </row>
    <row r="1342" spans="10:29" ht="11.25">
      <c r="J1342" s="515"/>
      <c r="K1342" s="515"/>
      <c r="Q1342" s="515"/>
      <c r="U1342" s="515"/>
      <c r="X1342" s="515"/>
      <c r="Y1342" s="515"/>
      <c r="Z1342" s="515"/>
      <c r="AA1342" s="515"/>
      <c r="AB1342" s="515"/>
      <c r="AC1342" s="515"/>
    </row>
    <row r="1343" spans="10:29" ht="11.25">
      <c r="J1343" s="515"/>
      <c r="K1343" s="515"/>
      <c r="Q1343" s="515"/>
      <c r="U1343" s="515"/>
      <c r="X1343" s="515"/>
      <c r="Y1343" s="515"/>
      <c r="Z1343" s="515"/>
      <c r="AA1343" s="515"/>
      <c r="AB1343" s="515"/>
      <c r="AC1343" s="515"/>
    </row>
    <row r="1344" spans="10:29" ht="11.25">
      <c r="J1344" s="515"/>
      <c r="K1344" s="515"/>
      <c r="Q1344" s="515"/>
      <c r="U1344" s="515"/>
      <c r="X1344" s="515"/>
      <c r="Y1344" s="515"/>
      <c r="Z1344" s="515"/>
      <c r="AA1344" s="515"/>
      <c r="AB1344" s="515"/>
      <c r="AC1344" s="515"/>
    </row>
    <row r="1345" spans="10:29" ht="11.25">
      <c r="J1345" s="515"/>
      <c r="K1345" s="515"/>
      <c r="Q1345" s="515"/>
      <c r="U1345" s="515"/>
      <c r="X1345" s="515"/>
      <c r="Y1345" s="515"/>
      <c r="Z1345" s="515"/>
      <c r="AA1345" s="515"/>
      <c r="AB1345" s="515"/>
      <c r="AC1345" s="515"/>
    </row>
    <row r="1346" spans="10:29" ht="11.25">
      <c r="J1346" s="515"/>
      <c r="K1346" s="515"/>
      <c r="Q1346" s="515"/>
      <c r="U1346" s="515"/>
      <c r="X1346" s="515"/>
      <c r="Y1346" s="515"/>
      <c r="Z1346" s="515"/>
      <c r="AA1346" s="515"/>
      <c r="AB1346" s="515"/>
      <c r="AC1346" s="515"/>
    </row>
    <row r="1347" spans="10:29" ht="11.25">
      <c r="J1347" s="515"/>
      <c r="K1347" s="515"/>
      <c r="Q1347" s="515"/>
      <c r="U1347" s="515"/>
      <c r="X1347" s="515"/>
      <c r="Y1347" s="515"/>
      <c r="Z1347" s="515"/>
      <c r="AA1347" s="515"/>
      <c r="AB1347" s="515"/>
      <c r="AC1347" s="515"/>
    </row>
    <row r="1348" spans="10:29" ht="11.25">
      <c r="J1348" s="515"/>
      <c r="K1348" s="515"/>
      <c r="Q1348" s="515"/>
      <c r="U1348" s="515"/>
      <c r="X1348" s="515"/>
      <c r="Y1348" s="515"/>
      <c r="Z1348" s="515"/>
      <c r="AA1348" s="515"/>
      <c r="AB1348" s="515"/>
      <c r="AC1348" s="515"/>
    </row>
    <row r="1349" spans="10:29" ht="11.25">
      <c r="J1349" s="515"/>
      <c r="K1349" s="515"/>
      <c r="Q1349" s="515"/>
      <c r="U1349" s="515"/>
      <c r="X1349" s="515"/>
      <c r="Y1349" s="515"/>
      <c r="Z1349" s="515"/>
      <c r="AA1349" s="515"/>
      <c r="AB1349" s="515"/>
      <c r="AC1349" s="515"/>
    </row>
    <row r="1350" spans="10:29" ht="11.25">
      <c r="J1350" s="515"/>
      <c r="K1350" s="515"/>
      <c r="Q1350" s="515"/>
      <c r="U1350" s="515"/>
      <c r="X1350" s="515"/>
      <c r="Y1350" s="515"/>
      <c r="Z1350" s="515"/>
      <c r="AA1350" s="515"/>
      <c r="AB1350" s="515"/>
      <c r="AC1350" s="515"/>
    </row>
    <row r="1351" spans="10:29" ht="11.25">
      <c r="J1351" s="515"/>
      <c r="K1351" s="515"/>
      <c r="Q1351" s="515"/>
      <c r="U1351" s="515"/>
      <c r="X1351" s="515"/>
      <c r="Y1351" s="515"/>
      <c r="Z1351" s="515"/>
      <c r="AA1351" s="515"/>
      <c r="AB1351" s="515"/>
      <c r="AC1351" s="515"/>
    </row>
    <row r="1352" spans="10:29" ht="11.25">
      <c r="J1352" s="515"/>
      <c r="K1352" s="515"/>
      <c r="Q1352" s="515"/>
      <c r="U1352" s="515"/>
      <c r="X1352" s="515"/>
      <c r="Y1352" s="515"/>
      <c r="Z1352" s="515"/>
      <c r="AA1352" s="515"/>
      <c r="AB1352" s="515"/>
      <c r="AC1352" s="515"/>
    </row>
    <row r="1353" spans="10:29" ht="11.25">
      <c r="J1353" s="515"/>
      <c r="K1353" s="515"/>
      <c r="Q1353" s="515"/>
      <c r="U1353" s="515"/>
      <c r="X1353" s="515"/>
      <c r="Y1353" s="515"/>
      <c r="Z1353" s="515"/>
      <c r="AA1353" s="515"/>
      <c r="AB1353" s="515"/>
      <c r="AC1353" s="515"/>
    </row>
    <row r="1354" spans="10:29" ht="11.25">
      <c r="J1354" s="515"/>
      <c r="K1354" s="515"/>
      <c r="Q1354" s="515"/>
      <c r="U1354" s="515"/>
      <c r="X1354" s="515"/>
      <c r="Y1354" s="515"/>
      <c r="Z1354" s="515"/>
      <c r="AA1354" s="515"/>
      <c r="AB1354" s="515"/>
      <c r="AC1354" s="515"/>
    </row>
    <row r="1355" spans="10:29" ht="11.25">
      <c r="J1355" s="515"/>
      <c r="K1355" s="515"/>
      <c r="Q1355" s="515"/>
      <c r="U1355" s="515"/>
      <c r="X1355" s="515"/>
      <c r="Y1355" s="515"/>
      <c r="Z1355" s="515"/>
      <c r="AA1355" s="515"/>
      <c r="AB1355" s="515"/>
      <c r="AC1355" s="515"/>
    </row>
    <row r="1356" spans="10:29" ht="11.25">
      <c r="J1356" s="515"/>
      <c r="K1356" s="515"/>
      <c r="Q1356" s="515"/>
      <c r="U1356" s="515"/>
      <c r="X1356" s="515"/>
      <c r="Y1356" s="515"/>
      <c r="Z1356" s="515"/>
      <c r="AA1356" s="515"/>
      <c r="AB1356" s="515"/>
      <c r="AC1356" s="515"/>
    </row>
    <row r="1357" spans="10:29" ht="11.25">
      <c r="J1357" s="515"/>
      <c r="K1357" s="515"/>
      <c r="Q1357" s="515"/>
      <c r="U1357" s="515"/>
      <c r="X1357" s="515"/>
      <c r="Y1357" s="515"/>
      <c r="Z1357" s="515"/>
      <c r="AA1357" s="515"/>
      <c r="AB1357" s="515"/>
      <c r="AC1357" s="515"/>
    </row>
    <row r="1358" spans="10:29" ht="11.25">
      <c r="J1358" s="515"/>
      <c r="K1358" s="515"/>
      <c r="Q1358" s="515"/>
      <c r="U1358" s="515"/>
      <c r="X1358" s="515"/>
      <c r="Y1358" s="515"/>
      <c r="Z1358" s="515"/>
      <c r="AA1358" s="515"/>
      <c r="AB1358" s="515"/>
      <c r="AC1358" s="515"/>
    </row>
    <row r="1359" spans="10:29" ht="11.25">
      <c r="J1359" s="515"/>
      <c r="K1359" s="515"/>
      <c r="Q1359" s="515"/>
      <c r="U1359" s="515"/>
      <c r="X1359" s="515"/>
      <c r="Y1359" s="515"/>
      <c r="Z1359" s="515"/>
      <c r="AA1359" s="515"/>
      <c r="AB1359" s="515"/>
      <c r="AC1359" s="515"/>
    </row>
    <row r="1360" spans="10:29" ht="11.25">
      <c r="J1360" s="515"/>
      <c r="K1360" s="515"/>
      <c r="Q1360" s="515"/>
      <c r="U1360" s="515"/>
      <c r="X1360" s="515"/>
      <c r="Y1360" s="515"/>
      <c r="Z1360" s="515"/>
      <c r="AA1360" s="515"/>
      <c r="AB1360" s="515"/>
      <c r="AC1360" s="515"/>
    </row>
    <row r="1361" spans="10:29" ht="11.25">
      <c r="J1361" s="515"/>
      <c r="K1361" s="515"/>
      <c r="Q1361" s="515"/>
      <c r="U1361" s="515"/>
      <c r="X1361" s="515"/>
      <c r="Y1361" s="515"/>
      <c r="Z1361" s="515"/>
      <c r="AA1361" s="515"/>
      <c r="AB1361" s="515"/>
      <c r="AC1361" s="515"/>
    </row>
    <row r="1362" spans="10:29" ht="11.25">
      <c r="J1362" s="515"/>
      <c r="K1362" s="515"/>
      <c r="Q1362" s="515"/>
      <c r="U1362" s="515"/>
      <c r="X1362" s="515"/>
      <c r="Y1362" s="515"/>
      <c r="Z1362" s="515"/>
      <c r="AA1362" s="515"/>
      <c r="AB1362" s="515"/>
      <c r="AC1362" s="515"/>
    </row>
    <row r="1363" spans="10:29" ht="11.25">
      <c r="J1363" s="515"/>
      <c r="K1363" s="515"/>
      <c r="Q1363" s="515"/>
      <c r="U1363" s="515"/>
      <c r="X1363" s="515"/>
      <c r="Y1363" s="515"/>
      <c r="Z1363" s="515"/>
      <c r="AA1363" s="515"/>
      <c r="AB1363" s="515"/>
      <c r="AC1363" s="515"/>
    </row>
    <row r="1364" spans="10:29" ht="11.25">
      <c r="J1364" s="515"/>
      <c r="K1364" s="515"/>
      <c r="Q1364" s="515"/>
      <c r="U1364" s="515"/>
      <c r="X1364" s="515"/>
      <c r="Y1364" s="515"/>
      <c r="Z1364" s="515"/>
      <c r="AA1364" s="515"/>
      <c r="AB1364" s="515"/>
      <c r="AC1364" s="515"/>
    </row>
    <row r="1365" spans="10:29" ht="11.25">
      <c r="J1365" s="515"/>
      <c r="K1365" s="515"/>
      <c r="Q1365" s="515"/>
      <c r="U1365" s="515"/>
      <c r="X1365" s="515"/>
      <c r="Y1365" s="515"/>
      <c r="Z1365" s="515"/>
      <c r="AA1365" s="515"/>
      <c r="AB1365" s="515"/>
      <c r="AC1365" s="515"/>
    </row>
    <row r="1366" spans="10:29" ht="11.25">
      <c r="J1366" s="515"/>
      <c r="K1366" s="515"/>
      <c r="Q1366" s="515"/>
      <c r="U1366" s="515"/>
      <c r="X1366" s="515"/>
      <c r="Y1366" s="515"/>
      <c r="Z1366" s="515"/>
      <c r="AA1366" s="515"/>
      <c r="AB1366" s="515"/>
      <c r="AC1366" s="515"/>
    </row>
    <row r="1367" spans="10:29" ht="11.25">
      <c r="J1367" s="515"/>
      <c r="K1367" s="515"/>
      <c r="Q1367" s="515"/>
      <c r="U1367" s="515"/>
      <c r="X1367" s="515"/>
      <c r="Y1367" s="515"/>
      <c r="Z1367" s="515"/>
      <c r="AA1367" s="515"/>
      <c r="AB1367" s="515"/>
      <c r="AC1367" s="515"/>
    </row>
    <row r="1368" spans="10:29" ht="11.25">
      <c r="J1368" s="515"/>
      <c r="K1368" s="515"/>
      <c r="Q1368" s="515"/>
      <c r="U1368" s="515"/>
      <c r="X1368" s="515"/>
      <c r="Y1368" s="515"/>
      <c r="Z1368" s="515"/>
      <c r="AA1368" s="515"/>
      <c r="AB1368" s="515"/>
      <c r="AC1368" s="515"/>
    </row>
    <row r="1369" spans="10:29" ht="11.25">
      <c r="J1369" s="515"/>
      <c r="K1369" s="515"/>
      <c r="Q1369" s="515"/>
      <c r="U1369" s="515"/>
      <c r="X1369" s="515"/>
      <c r="Y1369" s="515"/>
      <c r="Z1369" s="515"/>
      <c r="AA1369" s="515"/>
      <c r="AB1369" s="515"/>
      <c r="AC1369" s="515"/>
    </row>
    <row r="1370" spans="10:29" ht="11.25">
      <c r="J1370" s="515"/>
      <c r="K1370" s="515"/>
      <c r="Q1370" s="515"/>
      <c r="U1370" s="515"/>
      <c r="X1370" s="515"/>
      <c r="Y1370" s="515"/>
      <c r="Z1370" s="515"/>
      <c r="AA1370" s="515"/>
      <c r="AB1370" s="515"/>
      <c r="AC1370" s="515"/>
    </row>
    <row r="1371" spans="10:29" ht="11.25">
      <c r="J1371" s="515"/>
      <c r="K1371" s="515"/>
      <c r="Q1371" s="515"/>
      <c r="U1371" s="515"/>
      <c r="X1371" s="515"/>
      <c r="Y1371" s="515"/>
      <c r="Z1371" s="515"/>
      <c r="AA1371" s="515"/>
      <c r="AB1371" s="515"/>
      <c r="AC1371" s="515"/>
    </row>
    <row r="1372" spans="10:29" ht="11.25">
      <c r="J1372" s="515"/>
      <c r="K1372" s="515"/>
      <c r="Q1372" s="515"/>
      <c r="U1372" s="515"/>
      <c r="X1372" s="515"/>
      <c r="Y1372" s="515"/>
      <c r="Z1372" s="515"/>
      <c r="AA1372" s="515"/>
      <c r="AB1372" s="515"/>
      <c r="AC1372" s="515"/>
    </row>
    <row r="1373" spans="10:29" ht="11.25">
      <c r="J1373" s="515"/>
      <c r="K1373" s="515"/>
      <c r="Q1373" s="515"/>
      <c r="U1373" s="515"/>
      <c r="X1373" s="515"/>
      <c r="Y1373" s="515"/>
      <c r="Z1373" s="515"/>
      <c r="AA1373" s="515"/>
      <c r="AB1373" s="515"/>
      <c r="AC1373" s="515"/>
    </row>
    <row r="1374" spans="10:29" ht="11.25">
      <c r="J1374" s="515"/>
      <c r="K1374" s="515"/>
      <c r="Q1374" s="515"/>
      <c r="U1374" s="515"/>
      <c r="X1374" s="515"/>
      <c r="Y1374" s="515"/>
      <c r="Z1374" s="515"/>
      <c r="AA1374" s="515"/>
      <c r="AB1374" s="515"/>
      <c r="AC1374" s="515"/>
    </row>
    <row r="1375" spans="10:29" ht="11.25">
      <c r="J1375" s="515"/>
      <c r="K1375" s="515"/>
      <c r="Q1375" s="515"/>
      <c r="U1375" s="515"/>
      <c r="X1375" s="515"/>
      <c r="Y1375" s="515"/>
      <c r="Z1375" s="515"/>
      <c r="AA1375" s="515"/>
      <c r="AB1375" s="515"/>
      <c r="AC1375" s="515"/>
    </row>
    <row r="1376" spans="10:29" ht="11.25">
      <c r="J1376" s="515"/>
      <c r="K1376" s="515"/>
      <c r="Q1376" s="515"/>
      <c r="U1376" s="515"/>
      <c r="X1376" s="515"/>
      <c r="Y1376" s="515"/>
      <c r="Z1376" s="515"/>
      <c r="AA1376" s="515"/>
      <c r="AB1376" s="515"/>
      <c r="AC1376" s="515"/>
    </row>
    <row r="1377" spans="10:29" ht="11.25">
      <c r="J1377" s="515"/>
      <c r="K1377" s="515"/>
      <c r="Q1377" s="515"/>
      <c r="U1377" s="515"/>
      <c r="X1377" s="515"/>
      <c r="Y1377" s="515"/>
      <c r="Z1377" s="515"/>
      <c r="AA1377" s="515"/>
      <c r="AB1377" s="515"/>
      <c r="AC1377" s="515"/>
    </row>
    <row r="1378" spans="10:29" ht="11.25">
      <c r="J1378" s="515"/>
      <c r="K1378" s="515"/>
      <c r="Q1378" s="515"/>
      <c r="U1378" s="515"/>
      <c r="X1378" s="515"/>
      <c r="Y1378" s="515"/>
      <c r="Z1378" s="515"/>
      <c r="AA1378" s="515"/>
      <c r="AB1378" s="515"/>
      <c r="AC1378" s="515"/>
    </row>
    <row r="1379" spans="10:29" ht="11.25">
      <c r="J1379" s="515"/>
      <c r="K1379" s="515"/>
      <c r="Q1379" s="515"/>
      <c r="U1379" s="515"/>
      <c r="X1379" s="515"/>
      <c r="Y1379" s="515"/>
      <c r="Z1379" s="515"/>
      <c r="AA1379" s="515"/>
      <c r="AB1379" s="515"/>
      <c r="AC1379" s="515"/>
    </row>
    <row r="1380" spans="10:29" ht="11.25">
      <c r="J1380" s="515"/>
      <c r="K1380" s="515"/>
      <c r="Q1380" s="515"/>
      <c r="U1380" s="515"/>
      <c r="X1380" s="515"/>
      <c r="Y1380" s="515"/>
      <c r="Z1380" s="515"/>
      <c r="AA1380" s="515"/>
      <c r="AB1380" s="515"/>
      <c r="AC1380" s="515"/>
    </row>
    <row r="1381" spans="10:29" ht="11.25">
      <c r="J1381" s="515"/>
      <c r="K1381" s="515"/>
      <c r="Q1381" s="515"/>
      <c r="U1381" s="515"/>
      <c r="X1381" s="515"/>
      <c r="Y1381" s="515"/>
      <c r="Z1381" s="515"/>
      <c r="AA1381" s="515"/>
      <c r="AB1381" s="515"/>
      <c r="AC1381" s="515"/>
    </row>
    <row r="1382" spans="10:29" ht="11.25">
      <c r="J1382" s="515"/>
      <c r="K1382" s="515"/>
      <c r="Q1382" s="515"/>
      <c r="U1382" s="515"/>
      <c r="X1382" s="515"/>
      <c r="Y1382" s="515"/>
      <c r="Z1382" s="515"/>
      <c r="AA1382" s="515"/>
      <c r="AB1382" s="515"/>
      <c r="AC1382" s="515"/>
    </row>
    <row r="1383" spans="10:29" ht="11.25">
      <c r="J1383" s="515"/>
      <c r="K1383" s="515"/>
      <c r="Q1383" s="515"/>
      <c r="U1383" s="515"/>
      <c r="X1383" s="515"/>
      <c r="Y1383" s="515"/>
      <c r="Z1383" s="515"/>
      <c r="AA1383" s="515"/>
      <c r="AB1383" s="515"/>
      <c r="AC1383" s="515"/>
    </row>
    <row r="1384" spans="10:29" ht="11.25">
      <c r="J1384" s="515"/>
      <c r="K1384" s="515"/>
      <c r="Q1384" s="515"/>
      <c r="U1384" s="515"/>
      <c r="X1384" s="515"/>
      <c r="Y1384" s="515"/>
      <c r="Z1384" s="515"/>
      <c r="AA1384" s="515"/>
      <c r="AB1384" s="515"/>
      <c r="AC1384" s="515"/>
    </row>
    <row r="1385" spans="10:29" ht="11.25">
      <c r="J1385" s="515"/>
      <c r="K1385" s="515"/>
      <c r="Q1385" s="515"/>
      <c r="U1385" s="515"/>
      <c r="X1385" s="515"/>
      <c r="Y1385" s="515"/>
      <c r="Z1385" s="515"/>
      <c r="AA1385" s="515"/>
      <c r="AB1385" s="515"/>
      <c r="AC1385" s="515"/>
    </row>
    <row r="1386" spans="10:29" ht="11.25">
      <c r="J1386" s="515"/>
      <c r="K1386" s="515"/>
      <c r="Q1386" s="515"/>
      <c r="U1386" s="515"/>
      <c r="X1386" s="515"/>
      <c r="Y1386" s="515"/>
      <c r="Z1386" s="515"/>
      <c r="AA1386" s="515"/>
      <c r="AB1386" s="515"/>
      <c r="AC1386" s="515"/>
    </row>
    <row r="1387" spans="10:29" ht="11.25">
      <c r="J1387" s="515"/>
      <c r="K1387" s="515"/>
      <c r="Q1387" s="515"/>
      <c r="U1387" s="515"/>
      <c r="X1387" s="515"/>
      <c r="Y1387" s="515"/>
      <c r="Z1387" s="515"/>
      <c r="AA1387" s="515"/>
      <c r="AB1387" s="515"/>
      <c r="AC1387" s="515"/>
    </row>
    <row r="1388" spans="10:29" ht="11.25">
      <c r="J1388" s="515"/>
      <c r="K1388" s="515"/>
      <c r="Q1388" s="515"/>
      <c r="U1388" s="515"/>
      <c r="X1388" s="515"/>
      <c r="Y1388" s="515"/>
      <c r="Z1388" s="515"/>
      <c r="AA1388" s="515"/>
      <c r="AB1388" s="515"/>
      <c r="AC1388" s="515"/>
    </row>
    <row r="1389" spans="10:29" ht="11.25">
      <c r="J1389" s="515"/>
      <c r="K1389" s="515"/>
      <c r="Q1389" s="515"/>
      <c r="U1389" s="515"/>
      <c r="X1389" s="515"/>
      <c r="Y1389" s="515"/>
      <c r="Z1389" s="515"/>
      <c r="AA1389" s="515"/>
      <c r="AB1389" s="515"/>
      <c r="AC1389" s="515"/>
    </row>
    <row r="1390" spans="10:29" ht="11.25">
      <c r="J1390" s="515"/>
      <c r="K1390" s="515"/>
      <c r="Q1390" s="515"/>
      <c r="U1390" s="515"/>
      <c r="X1390" s="515"/>
      <c r="Y1390" s="515"/>
      <c r="Z1390" s="515"/>
      <c r="AA1390" s="515"/>
      <c r="AB1390" s="515"/>
      <c r="AC1390" s="515"/>
    </row>
    <row r="1391" spans="10:29" ht="11.25">
      <c r="J1391" s="515"/>
      <c r="K1391" s="515"/>
      <c r="Q1391" s="515"/>
      <c r="U1391" s="515"/>
      <c r="X1391" s="515"/>
      <c r="Y1391" s="515"/>
      <c r="Z1391" s="515"/>
      <c r="AA1391" s="515"/>
      <c r="AB1391" s="515"/>
      <c r="AC1391" s="515"/>
    </row>
    <row r="1392" spans="10:29" ht="11.25">
      <c r="J1392" s="515"/>
      <c r="K1392" s="515"/>
      <c r="Q1392" s="515"/>
      <c r="U1392" s="515"/>
      <c r="X1392" s="515"/>
      <c r="Y1392" s="515"/>
      <c r="Z1392" s="515"/>
      <c r="AA1392" s="515"/>
      <c r="AB1392" s="515"/>
      <c r="AC1392" s="515"/>
    </row>
    <row r="1393" spans="10:29" ht="11.25">
      <c r="J1393" s="515"/>
      <c r="K1393" s="515"/>
      <c r="Q1393" s="515"/>
      <c r="U1393" s="515"/>
      <c r="X1393" s="515"/>
      <c r="Y1393" s="515"/>
      <c r="Z1393" s="515"/>
      <c r="AA1393" s="515"/>
      <c r="AB1393" s="515"/>
      <c r="AC1393" s="515"/>
    </row>
    <row r="1394" spans="10:29" ht="11.25">
      <c r="J1394" s="515"/>
      <c r="K1394" s="515"/>
      <c r="Q1394" s="515"/>
      <c r="U1394" s="515"/>
      <c r="X1394" s="515"/>
      <c r="Y1394" s="515"/>
      <c r="Z1394" s="515"/>
      <c r="AA1394" s="515"/>
      <c r="AB1394" s="515"/>
      <c r="AC1394" s="515"/>
    </row>
    <row r="1395" spans="10:29" ht="11.25">
      <c r="J1395" s="515"/>
      <c r="K1395" s="515"/>
      <c r="Q1395" s="515"/>
      <c r="U1395" s="515"/>
      <c r="X1395" s="515"/>
      <c r="Y1395" s="515"/>
      <c r="Z1395" s="515"/>
      <c r="AA1395" s="515"/>
      <c r="AB1395" s="515"/>
      <c r="AC1395" s="515"/>
    </row>
    <row r="1396" spans="10:29" ht="11.25">
      <c r="J1396" s="515"/>
      <c r="K1396" s="515"/>
      <c r="Q1396" s="515"/>
      <c r="U1396" s="515"/>
      <c r="X1396" s="515"/>
      <c r="Y1396" s="515"/>
      <c r="Z1396" s="515"/>
      <c r="AA1396" s="515"/>
      <c r="AB1396" s="515"/>
      <c r="AC1396" s="515"/>
    </row>
    <row r="1397" spans="10:29" ht="11.25">
      <c r="J1397" s="515"/>
      <c r="K1397" s="515"/>
      <c r="Q1397" s="515"/>
      <c r="U1397" s="515"/>
      <c r="X1397" s="515"/>
      <c r="Y1397" s="515"/>
      <c r="Z1397" s="515"/>
      <c r="AA1397" s="515"/>
      <c r="AB1397" s="515"/>
      <c r="AC1397" s="515"/>
    </row>
    <row r="1398" spans="10:29" ht="11.25">
      <c r="J1398" s="515"/>
      <c r="K1398" s="515"/>
      <c r="Q1398" s="515"/>
      <c r="U1398" s="515"/>
      <c r="X1398" s="515"/>
      <c r="Y1398" s="515"/>
      <c r="Z1398" s="515"/>
      <c r="AA1398" s="515"/>
      <c r="AB1398" s="515"/>
      <c r="AC1398" s="515"/>
    </row>
    <row r="1399" spans="10:29" ht="11.25">
      <c r="J1399" s="515"/>
      <c r="K1399" s="515"/>
      <c r="Q1399" s="515"/>
      <c r="U1399" s="515"/>
      <c r="X1399" s="515"/>
      <c r="Y1399" s="515"/>
      <c r="Z1399" s="515"/>
      <c r="AA1399" s="515"/>
      <c r="AB1399" s="515"/>
      <c r="AC1399" s="515"/>
    </row>
    <row r="1400" spans="10:29" ht="11.25">
      <c r="J1400" s="515"/>
      <c r="K1400" s="515"/>
      <c r="Q1400" s="515"/>
      <c r="U1400" s="515"/>
      <c r="X1400" s="515"/>
      <c r="Y1400" s="515"/>
      <c r="Z1400" s="515"/>
      <c r="AA1400" s="515"/>
      <c r="AB1400" s="515"/>
      <c r="AC1400" s="515"/>
    </row>
    <row r="1401" spans="10:29" ht="11.25">
      <c r="J1401" s="515"/>
      <c r="K1401" s="515"/>
      <c r="Q1401" s="515"/>
      <c r="U1401" s="515"/>
      <c r="X1401" s="515"/>
      <c r="Y1401" s="515"/>
      <c r="Z1401" s="515"/>
      <c r="AA1401" s="515"/>
      <c r="AB1401" s="515"/>
      <c r="AC1401" s="515"/>
    </row>
    <row r="1402" spans="10:29" ht="11.25">
      <c r="J1402" s="515"/>
      <c r="K1402" s="515"/>
      <c r="Q1402" s="515"/>
      <c r="U1402" s="515"/>
      <c r="X1402" s="515"/>
      <c r="Y1402" s="515"/>
      <c r="Z1402" s="515"/>
      <c r="AA1402" s="515"/>
      <c r="AB1402" s="515"/>
      <c r="AC1402" s="515"/>
    </row>
    <row r="1403" spans="10:29" ht="11.25">
      <c r="J1403" s="515"/>
      <c r="K1403" s="515"/>
      <c r="Q1403" s="515"/>
      <c r="U1403" s="515"/>
      <c r="X1403" s="515"/>
      <c r="Y1403" s="515"/>
      <c r="Z1403" s="515"/>
      <c r="AA1403" s="515"/>
      <c r="AB1403" s="515"/>
      <c r="AC1403" s="515"/>
    </row>
    <row r="1404" spans="10:29" ht="11.25">
      <c r="J1404" s="515"/>
      <c r="K1404" s="515"/>
      <c r="Q1404" s="515"/>
      <c r="U1404" s="515"/>
      <c r="X1404" s="515"/>
      <c r="Y1404" s="515"/>
      <c r="Z1404" s="515"/>
      <c r="AA1404" s="515"/>
      <c r="AB1404" s="515"/>
      <c r="AC1404" s="515"/>
    </row>
    <row r="1405" spans="10:29" ht="11.25">
      <c r="J1405" s="515"/>
      <c r="K1405" s="515"/>
      <c r="Q1405" s="515"/>
      <c r="U1405" s="515"/>
      <c r="X1405" s="515"/>
      <c r="Y1405" s="515"/>
      <c r="Z1405" s="515"/>
      <c r="AA1405" s="515"/>
      <c r="AB1405" s="515"/>
      <c r="AC1405" s="515"/>
    </row>
    <row r="1406" spans="10:29" ht="11.25">
      <c r="J1406" s="515"/>
      <c r="K1406" s="515"/>
      <c r="Q1406" s="515"/>
      <c r="U1406" s="515"/>
      <c r="X1406" s="515"/>
      <c r="Y1406" s="515"/>
      <c r="Z1406" s="515"/>
      <c r="AA1406" s="515"/>
      <c r="AB1406" s="515"/>
      <c r="AC1406" s="515"/>
    </row>
    <row r="1407" spans="10:29" ht="11.25">
      <c r="J1407" s="515"/>
      <c r="K1407" s="515"/>
      <c r="Q1407" s="515"/>
      <c r="U1407" s="515"/>
      <c r="X1407" s="515"/>
      <c r="Y1407" s="515"/>
      <c r="Z1407" s="515"/>
      <c r="AA1407" s="515"/>
      <c r="AB1407" s="515"/>
      <c r="AC1407" s="515"/>
    </row>
    <row r="1408" spans="10:29" ht="11.25">
      <c r="J1408" s="515"/>
      <c r="K1408" s="515"/>
      <c r="Q1408" s="515"/>
      <c r="U1408" s="515"/>
      <c r="X1408" s="515"/>
      <c r="Y1408" s="515"/>
      <c r="Z1408" s="515"/>
      <c r="AA1408" s="515"/>
      <c r="AB1408" s="515"/>
      <c r="AC1408" s="515"/>
    </row>
    <row r="1409" spans="10:29" ht="11.25">
      <c r="J1409" s="515"/>
      <c r="K1409" s="515"/>
      <c r="Q1409" s="515"/>
      <c r="U1409" s="515"/>
      <c r="X1409" s="515"/>
      <c r="Y1409" s="515"/>
      <c r="Z1409" s="515"/>
      <c r="AA1409" s="515"/>
      <c r="AB1409" s="515"/>
      <c r="AC1409" s="515"/>
    </row>
    <row r="1410" spans="10:29" ht="11.25">
      <c r="J1410" s="515"/>
      <c r="K1410" s="515"/>
      <c r="Q1410" s="515"/>
      <c r="U1410" s="515"/>
      <c r="X1410" s="515"/>
      <c r="Y1410" s="515"/>
      <c r="Z1410" s="515"/>
      <c r="AA1410" s="515"/>
      <c r="AB1410" s="515"/>
      <c r="AC1410" s="515"/>
    </row>
    <row r="1411" spans="10:29" ht="11.25">
      <c r="J1411" s="515"/>
      <c r="K1411" s="515"/>
      <c r="Q1411" s="515"/>
      <c r="U1411" s="515"/>
      <c r="X1411" s="515"/>
      <c r="Y1411" s="515"/>
      <c r="Z1411" s="515"/>
      <c r="AA1411" s="515"/>
      <c r="AB1411" s="515"/>
      <c r="AC1411" s="515"/>
    </row>
    <row r="1412" spans="10:29" ht="11.25">
      <c r="J1412" s="515"/>
      <c r="K1412" s="515"/>
      <c r="Q1412" s="515"/>
      <c r="U1412" s="515"/>
      <c r="X1412" s="515"/>
      <c r="Y1412" s="515"/>
      <c r="Z1412" s="515"/>
      <c r="AA1412" s="515"/>
      <c r="AB1412" s="515"/>
      <c r="AC1412" s="515"/>
    </row>
    <row r="1413" spans="10:29" ht="11.25">
      <c r="J1413" s="515"/>
      <c r="K1413" s="515"/>
      <c r="Q1413" s="515"/>
      <c r="U1413" s="515"/>
      <c r="X1413" s="515"/>
      <c r="Y1413" s="515"/>
      <c r="Z1413" s="515"/>
      <c r="AA1413" s="515"/>
      <c r="AB1413" s="515"/>
      <c r="AC1413" s="515"/>
    </row>
    <row r="1414" spans="10:29" ht="11.25">
      <c r="J1414" s="515"/>
      <c r="K1414" s="515"/>
      <c r="Q1414" s="515"/>
      <c r="U1414" s="515"/>
      <c r="X1414" s="515"/>
      <c r="Y1414" s="515"/>
      <c r="Z1414" s="515"/>
      <c r="AA1414" s="515"/>
      <c r="AB1414" s="515"/>
      <c r="AC1414" s="515"/>
    </row>
    <row r="1415" spans="10:29" ht="11.25">
      <c r="J1415" s="515"/>
      <c r="K1415" s="515"/>
      <c r="Q1415" s="515"/>
      <c r="U1415" s="515"/>
      <c r="X1415" s="515"/>
      <c r="Y1415" s="515"/>
      <c r="Z1415" s="515"/>
      <c r="AA1415" s="515"/>
      <c r="AB1415" s="515"/>
      <c r="AC1415" s="515"/>
    </row>
    <row r="1416" spans="10:29" ht="11.25">
      <c r="J1416" s="515"/>
      <c r="K1416" s="515"/>
      <c r="Q1416" s="515"/>
      <c r="U1416" s="515"/>
      <c r="X1416" s="515"/>
      <c r="Y1416" s="515"/>
      <c r="Z1416" s="515"/>
      <c r="AA1416" s="515"/>
      <c r="AB1416" s="515"/>
      <c r="AC1416" s="515"/>
    </row>
    <row r="1417" spans="10:29" ht="11.25">
      <c r="J1417" s="515"/>
      <c r="K1417" s="515"/>
      <c r="Q1417" s="515"/>
      <c r="U1417" s="515"/>
      <c r="X1417" s="515"/>
      <c r="Y1417" s="515"/>
      <c r="Z1417" s="515"/>
      <c r="AA1417" s="515"/>
      <c r="AB1417" s="515"/>
      <c r="AC1417" s="515"/>
    </row>
    <row r="1418" spans="10:29" ht="11.25">
      <c r="J1418" s="515"/>
      <c r="K1418" s="515"/>
      <c r="Q1418" s="515"/>
      <c r="U1418" s="515"/>
      <c r="X1418" s="515"/>
      <c r="Y1418" s="515"/>
      <c r="Z1418" s="515"/>
      <c r="AA1418" s="515"/>
      <c r="AB1418" s="515"/>
      <c r="AC1418" s="515"/>
    </row>
    <row r="1419" spans="10:29" ht="11.25">
      <c r="J1419" s="515"/>
      <c r="K1419" s="515"/>
      <c r="Q1419" s="515"/>
      <c r="U1419" s="515"/>
      <c r="X1419" s="515"/>
      <c r="Y1419" s="515"/>
      <c r="Z1419" s="515"/>
      <c r="AA1419" s="515"/>
      <c r="AB1419" s="515"/>
      <c r="AC1419" s="515"/>
    </row>
    <row r="1420" spans="10:29" ht="11.25">
      <c r="J1420" s="515"/>
      <c r="K1420" s="515"/>
      <c r="Q1420" s="515"/>
      <c r="U1420" s="515"/>
      <c r="X1420" s="515"/>
      <c r="Y1420" s="515"/>
      <c r="Z1420" s="515"/>
      <c r="AA1420" s="515"/>
      <c r="AB1420" s="515"/>
      <c r="AC1420" s="515"/>
    </row>
    <row r="1421" spans="10:29" ht="11.25">
      <c r="J1421" s="515"/>
      <c r="K1421" s="515"/>
      <c r="Q1421" s="515"/>
      <c r="U1421" s="515"/>
      <c r="X1421" s="515"/>
      <c r="Y1421" s="515"/>
      <c r="Z1421" s="515"/>
      <c r="AA1421" s="515"/>
      <c r="AB1421" s="515"/>
      <c r="AC1421" s="515"/>
    </row>
    <row r="1422" spans="10:29" ht="11.25">
      <c r="J1422" s="515"/>
      <c r="K1422" s="515"/>
      <c r="Q1422" s="515"/>
      <c r="U1422" s="515"/>
      <c r="X1422" s="515"/>
      <c r="Y1422" s="515"/>
      <c r="Z1422" s="515"/>
      <c r="AA1422" s="515"/>
      <c r="AB1422" s="515"/>
      <c r="AC1422" s="515"/>
    </row>
    <row r="1423" spans="10:29" ht="11.25">
      <c r="J1423" s="515"/>
      <c r="K1423" s="515"/>
      <c r="Q1423" s="515"/>
      <c r="U1423" s="515"/>
      <c r="X1423" s="515"/>
      <c r="Y1423" s="515"/>
      <c r="Z1423" s="515"/>
      <c r="AA1423" s="515"/>
      <c r="AB1423" s="515"/>
      <c r="AC1423" s="515"/>
    </row>
    <row r="1424" spans="10:29" ht="11.25">
      <c r="J1424" s="515"/>
      <c r="K1424" s="515"/>
      <c r="Q1424" s="515"/>
      <c r="U1424" s="515"/>
      <c r="X1424" s="515"/>
      <c r="Y1424" s="515"/>
      <c r="Z1424" s="515"/>
      <c r="AA1424" s="515"/>
      <c r="AB1424" s="515"/>
      <c r="AC1424" s="515"/>
    </row>
    <row r="1425" spans="10:29" ht="11.25">
      <c r="J1425" s="515"/>
      <c r="K1425" s="515"/>
      <c r="Q1425" s="515"/>
      <c r="U1425" s="515"/>
      <c r="X1425" s="515"/>
      <c r="Y1425" s="515"/>
      <c r="Z1425" s="515"/>
      <c r="AA1425" s="515"/>
      <c r="AB1425" s="515"/>
      <c r="AC1425" s="515"/>
    </row>
    <row r="1426" spans="10:29" ht="11.25">
      <c r="J1426" s="515"/>
      <c r="K1426" s="515"/>
      <c r="Q1426" s="515"/>
      <c r="U1426" s="515"/>
      <c r="X1426" s="515"/>
      <c r="Y1426" s="515"/>
      <c r="Z1426" s="515"/>
      <c r="AA1426" s="515"/>
      <c r="AB1426" s="515"/>
      <c r="AC1426" s="515"/>
    </row>
    <row r="1427" spans="10:29" ht="11.25">
      <c r="J1427" s="515"/>
      <c r="K1427" s="515"/>
      <c r="Q1427" s="515"/>
      <c r="U1427" s="515"/>
      <c r="X1427" s="515"/>
      <c r="Y1427" s="515"/>
      <c r="Z1427" s="515"/>
      <c r="AA1427" s="515"/>
      <c r="AB1427" s="515"/>
      <c r="AC1427" s="515"/>
    </row>
    <row r="1428" spans="10:29" ht="11.25">
      <c r="J1428" s="515"/>
      <c r="K1428" s="515"/>
      <c r="Q1428" s="515"/>
      <c r="U1428" s="515"/>
      <c r="X1428" s="515"/>
      <c r="Y1428" s="515"/>
      <c r="Z1428" s="515"/>
      <c r="AA1428" s="515"/>
      <c r="AB1428" s="515"/>
      <c r="AC1428" s="515"/>
    </row>
    <row r="1429" spans="10:29" ht="11.25">
      <c r="J1429" s="515"/>
      <c r="K1429" s="515"/>
      <c r="Q1429" s="515"/>
      <c r="U1429" s="515"/>
      <c r="X1429" s="515"/>
      <c r="Y1429" s="515"/>
      <c r="Z1429" s="515"/>
      <c r="AA1429" s="515"/>
      <c r="AB1429" s="515"/>
      <c r="AC1429" s="515"/>
    </row>
    <row r="1430" spans="10:29" ht="11.25">
      <c r="J1430" s="515"/>
      <c r="K1430" s="515"/>
      <c r="Q1430" s="515"/>
      <c r="U1430" s="515"/>
      <c r="X1430" s="515"/>
      <c r="Y1430" s="515"/>
      <c r="Z1430" s="515"/>
      <c r="AA1430" s="515"/>
      <c r="AB1430" s="515"/>
      <c r="AC1430" s="515"/>
    </row>
    <row r="1431" spans="10:29" ht="11.25">
      <c r="J1431" s="515"/>
      <c r="K1431" s="515"/>
      <c r="Q1431" s="515"/>
      <c r="U1431" s="515"/>
      <c r="X1431" s="515"/>
      <c r="Y1431" s="515"/>
      <c r="Z1431" s="515"/>
      <c r="AA1431" s="515"/>
      <c r="AB1431" s="515"/>
      <c r="AC1431" s="515"/>
    </row>
    <row r="1432" spans="10:29" ht="11.25">
      <c r="J1432" s="515"/>
      <c r="K1432" s="515"/>
      <c r="Q1432" s="515"/>
      <c r="U1432" s="515"/>
      <c r="X1432" s="515"/>
      <c r="Y1432" s="515"/>
      <c r="Z1432" s="515"/>
      <c r="AA1432" s="515"/>
      <c r="AB1432" s="515"/>
      <c r="AC1432" s="515"/>
    </row>
    <row r="1433" spans="10:29" ht="11.25">
      <c r="J1433" s="515"/>
      <c r="K1433" s="515"/>
      <c r="Q1433" s="515"/>
      <c r="U1433" s="515"/>
      <c r="X1433" s="515"/>
      <c r="Y1433" s="515"/>
      <c r="Z1433" s="515"/>
      <c r="AA1433" s="515"/>
      <c r="AB1433" s="515"/>
      <c r="AC1433" s="515"/>
    </row>
    <row r="1434" spans="10:29" ht="11.25">
      <c r="J1434" s="515"/>
      <c r="K1434" s="515"/>
      <c r="Q1434" s="515"/>
      <c r="U1434" s="515"/>
      <c r="X1434" s="515"/>
      <c r="Y1434" s="515"/>
      <c r="Z1434" s="515"/>
      <c r="AA1434" s="515"/>
      <c r="AB1434" s="515"/>
      <c r="AC1434" s="515"/>
    </row>
    <row r="1435" spans="10:29" ht="11.25">
      <c r="J1435" s="515"/>
      <c r="K1435" s="515"/>
      <c r="Q1435" s="515"/>
      <c r="U1435" s="515"/>
      <c r="X1435" s="515"/>
      <c r="Y1435" s="515"/>
      <c r="Z1435" s="515"/>
      <c r="AA1435" s="515"/>
      <c r="AB1435" s="515"/>
      <c r="AC1435" s="515"/>
    </row>
    <row r="1436" spans="10:29" ht="11.25">
      <c r="J1436" s="515"/>
      <c r="K1436" s="515"/>
      <c r="Q1436" s="515"/>
      <c r="U1436" s="515"/>
      <c r="X1436" s="515"/>
      <c r="Y1436" s="515"/>
      <c r="Z1436" s="515"/>
      <c r="AA1436" s="515"/>
      <c r="AB1436" s="515"/>
      <c r="AC1436" s="515"/>
    </row>
    <row r="1437" spans="10:29" ht="11.25">
      <c r="J1437" s="515"/>
      <c r="K1437" s="515"/>
      <c r="Q1437" s="515"/>
      <c r="U1437" s="515"/>
      <c r="X1437" s="515"/>
      <c r="Y1437" s="515"/>
      <c r="Z1437" s="515"/>
      <c r="AA1437" s="515"/>
      <c r="AB1437" s="515"/>
      <c r="AC1437" s="515"/>
    </row>
    <row r="1438" spans="10:29" ht="11.25">
      <c r="J1438" s="515"/>
      <c r="K1438" s="515"/>
      <c r="Q1438" s="515"/>
      <c r="U1438" s="515"/>
      <c r="X1438" s="515"/>
      <c r="Y1438" s="515"/>
      <c r="Z1438" s="515"/>
      <c r="AA1438" s="515"/>
      <c r="AB1438" s="515"/>
      <c r="AC1438" s="515"/>
    </row>
    <row r="1439" spans="10:29" ht="11.25">
      <c r="J1439" s="515"/>
      <c r="K1439" s="515"/>
      <c r="Q1439" s="515"/>
      <c r="U1439" s="515"/>
      <c r="X1439" s="515"/>
      <c r="Y1439" s="515"/>
      <c r="Z1439" s="515"/>
      <c r="AA1439" s="515"/>
      <c r="AB1439" s="515"/>
      <c r="AC1439" s="515"/>
    </row>
    <row r="1440" spans="10:29" ht="11.25">
      <c r="J1440" s="515"/>
      <c r="K1440" s="515"/>
      <c r="Q1440" s="515"/>
      <c r="U1440" s="515"/>
      <c r="X1440" s="515"/>
      <c r="Y1440" s="515"/>
      <c r="Z1440" s="515"/>
      <c r="AA1440" s="515"/>
      <c r="AB1440" s="515"/>
      <c r="AC1440" s="515"/>
    </row>
    <row r="1441" spans="10:29" ht="11.25">
      <c r="J1441" s="515"/>
      <c r="K1441" s="515"/>
      <c r="Q1441" s="515"/>
      <c r="U1441" s="515"/>
      <c r="X1441" s="515"/>
      <c r="Y1441" s="515"/>
      <c r="Z1441" s="515"/>
      <c r="AA1441" s="515"/>
      <c r="AB1441" s="515"/>
      <c r="AC1441" s="515"/>
    </row>
    <row r="1442" spans="10:29" ht="11.25">
      <c r="J1442" s="515"/>
      <c r="K1442" s="515"/>
      <c r="Q1442" s="515"/>
      <c r="U1442" s="515"/>
      <c r="X1442" s="515"/>
      <c r="Y1442" s="515"/>
      <c r="Z1442" s="515"/>
      <c r="AA1442" s="515"/>
      <c r="AB1442" s="515"/>
      <c r="AC1442" s="515"/>
    </row>
    <row r="1443" spans="10:29" ht="11.25">
      <c r="J1443" s="515"/>
      <c r="K1443" s="515"/>
      <c r="Q1443" s="515"/>
      <c r="U1443" s="515"/>
      <c r="X1443" s="515"/>
      <c r="Y1443" s="515"/>
      <c r="Z1443" s="515"/>
      <c r="AA1443" s="515"/>
      <c r="AB1443" s="515"/>
      <c r="AC1443" s="515"/>
    </row>
    <row r="1444" spans="10:29" ht="11.25">
      <c r="J1444" s="515"/>
      <c r="K1444" s="515"/>
      <c r="Q1444" s="515"/>
      <c r="U1444" s="515"/>
      <c r="X1444" s="515"/>
      <c r="Y1444" s="515"/>
      <c r="Z1444" s="515"/>
      <c r="AA1444" s="515"/>
      <c r="AB1444" s="515"/>
      <c r="AC1444" s="515"/>
    </row>
    <row r="1445" spans="10:29" ht="11.25">
      <c r="J1445" s="515"/>
      <c r="K1445" s="515"/>
      <c r="Q1445" s="515"/>
      <c r="U1445" s="515"/>
      <c r="X1445" s="515"/>
      <c r="Y1445" s="515"/>
      <c r="Z1445" s="515"/>
      <c r="AA1445" s="515"/>
      <c r="AB1445" s="515"/>
      <c r="AC1445" s="515"/>
    </row>
    <row r="1446" spans="10:29" ht="11.25">
      <c r="J1446" s="515"/>
      <c r="K1446" s="515"/>
      <c r="Q1446" s="515"/>
      <c r="U1446" s="515"/>
      <c r="X1446" s="515"/>
      <c r="Y1446" s="515"/>
      <c r="Z1446" s="515"/>
      <c r="AA1446" s="515"/>
      <c r="AB1446" s="515"/>
      <c r="AC1446" s="515"/>
    </row>
    <row r="1447" spans="10:29" ht="11.25">
      <c r="J1447" s="515"/>
      <c r="K1447" s="515"/>
      <c r="Q1447" s="515"/>
      <c r="U1447" s="515"/>
      <c r="X1447" s="515"/>
      <c r="Y1447" s="515"/>
      <c r="Z1447" s="515"/>
      <c r="AA1447" s="515"/>
      <c r="AB1447" s="515"/>
      <c r="AC1447" s="515"/>
    </row>
    <row r="1448" spans="10:29" ht="11.25">
      <c r="J1448" s="515"/>
      <c r="K1448" s="515"/>
      <c r="Q1448" s="515"/>
      <c r="U1448" s="515"/>
      <c r="X1448" s="515"/>
      <c r="Y1448" s="515"/>
      <c r="Z1448" s="515"/>
      <c r="AA1448" s="515"/>
      <c r="AB1448" s="515"/>
      <c r="AC1448" s="515"/>
    </row>
    <row r="1449" spans="10:29" ht="11.25">
      <c r="J1449" s="515"/>
      <c r="K1449" s="515"/>
      <c r="Q1449" s="515"/>
      <c r="U1449" s="515"/>
      <c r="X1449" s="515"/>
      <c r="Y1449" s="515"/>
      <c r="Z1449" s="515"/>
      <c r="AA1449" s="515"/>
      <c r="AB1449" s="515"/>
      <c r="AC1449" s="515"/>
    </row>
    <row r="1450" spans="10:29" ht="11.25">
      <c r="J1450" s="515"/>
      <c r="K1450" s="515"/>
      <c r="Q1450" s="515"/>
      <c r="U1450" s="515"/>
      <c r="X1450" s="515"/>
      <c r="Y1450" s="515"/>
      <c r="Z1450" s="515"/>
      <c r="AA1450" s="515"/>
      <c r="AB1450" s="515"/>
      <c r="AC1450" s="515"/>
    </row>
    <row r="1451" spans="10:29" ht="11.25">
      <c r="J1451" s="515"/>
      <c r="K1451" s="515"/>
      <c r="Q1451" s="515"/>
      <c r="U1451" s="515"/>
      <c r="X1451" s="515"/>
      <c r="Y1451" s="515"/>
      <c r="Z1451" s="515"/>
      <c r="AA1451" s="515"/>
      <c r="AB1451" s="515"/>
      <c r="AC1451" s="515"/>
    </row>
    <row r="1452" spans="10:29" ht="11.25">
      <c r="J1452" s="515"/>
      <c r="K1452" s="515"/>
      <c r="Q1452" s="515"/>
      <c r="U1452" s="515"/>
      <c r="X1452" s="515"/>
      <c r="Y1452" s="515"/>
      <c r="Z1452" s="515"/>
      <c r="AA1452" s="515"/>
      <c r="AB1452" s="515"/>
      <c r="AC1452" s="515"/>
    </row>
    <row r="1453" spans="10:29" ht="11.25">
      <c r="J1453" s="515"/>
      <c r="K1453" s="515"/>
      <c r="Q1453" s="515"/>
      <c r="U1453" s="515"/>
      <c r="X1453" s="515"/>
      <c r="Y1453" s="515"/>
      <c r="Z1453" s="515"/>
      <c r="AA1453" s="515"/>
      <c r="AB1453" s="515"/>
      <c r="AC1453" s="515"/>
    </row>
    <row r="1454" spans="10:29" ht="11.25">
      <c r="J1454" s="515"/>
      <c r="K1454" s="515"/>
      <c r="Q1454" s="515"/>
      <c r="U1454" s="515"/>
      <c r="X1454" s="515"/>
      <c r="Y1454" s="515"/>
      <c r="Z1454" s="515"/>
      <c r="AA1454" s="515"/>
      <c r="AB1454" s="515"/>
      <c r="AC1454" s="515"/>
    </row>
    <row r="1455" spans="10:29" ht="11.25">
      <c r="J1455" s="515"/>
      <c r="K1455" s="515"/>
      <c r="Q1455" s="515"/>
      <c r="U1455" s="515"/>
      <c r="X1455" s="515"/>
      <c r="Y1455" s="515"/>
      <c r="Z1455" s="515"/>
      <c r="AA1455" s="515"/>
      <c r="AB1455" s="515"/>
      <c r="AC1455" s="515"/>
    </row>
    <row r="1456" spans="10:29" ht="11.25">
      <c r="J1456" s="515"/>
      <c r="K1456" s="515"/>
      <c r="Q1456" s="515"/>
      <c r="U1456" s="515"/>
      <c r="X1456" s="515"/>
      <c r="Y1456" s="515"/>
      <c r="Z1456" s="515"/>
      <c r="AA1456" s="515"/>
      <c r="AB1456" s="515"/>
      <c r="AC1456" s="515"/>
    </row>
    <row r="1457" spans="10:29" ht="11.25">
      <c r="J1457" s="515"/>
      <c r="K1457" s="515"/>
      <c r="Q1457" s="515"/>
      <c r="U1457" s="515"/>
      <c r="X1457" s="515"/>
      <c r="Y1457" s="515"/>
      <c r="Z1457" s="515"/>
      <c r="AA1457" s="515"/>
      <c r="AB1457" s="515"/>
      <c r="AC1457" s="515"/>
    </row>
    <row r="1458" spans="10:29" ht="11.25">
      <c r="J1458" s="515"/>
      <c r="K1458" s="515"/>
      <c r="Q1458" s="515"/>
      <c r="U1458" s="515"/>
      <c r="X1458" s="515"/>
      <c r="Y1458" s="515"/>
      <c r="Z1458" s="515"/>
      <c r="AA1458" s="515"/>
      <c r="AB1458" s="515"/>
      <c r="AC1458" s="515"/>
    </row>
    <row r="1459" spans="10:29" ht="11.25">
      <c r="J1459" s="515"/>
      <c r="K1459" s="515"/>
      <c r="Q1459" s="515"/>
      <c r="U1459" s="515"/>
      <c r="X1459" s="515"/>
      <c r="Y1459" s="515"/>
      <c r="Z1459" s="515"/>
      <c r="AA1459" s="515"/>
      <c r="AB1459" s="515"/>
      <c r="AC1459" s="515"/>
    </row>
    <row r="1460" spans="10:29" ht="11.25">
      <c r="J1460" s="515"/>
      <c r="K1460" s="515"/>
      <c r="Q1460" s="515"/>
      <c r="U1460" s="515"/>
      <c r="X1460" s="515"/>
      <c r="Y1460" s="515"/>
      <c r="Z1460" s="515"/>
      <c r="AA1460" s="515"/>
      <c r="AB1460" s="515"/>
      <c r="AC1460" s="515"/>
    </row>
    <row r="1461" spans="10:29" ht="11.25">
      <c r="J1461" s="515"/>
      <c r="K1461" s="515"/>
      <c r="Q1461" s="515"/>
      <c r="U1461" s="515"/>
      <c r="X1461" s="515"/>
      <c r="Y1461" s="515"/>
      <c r="Z1461" s="515"/>
      <c r="AA1461" s="515"/>
      <c r="AB1461" s="515"/>
      <c r="AC1461" s="515"/>
    </row>
    <row r="1462" spans="10:29" ht="11.25">
      <c r="J1462" s="515"/>
      <c r="K1462" s="515"/>
      <c r="Q1462" s="515"/>
      <c r="U1462" s="515"/>
      <c r="X1462" s="515"/>
      <c r="Y1462" s="515"/>
      <c r="Z1462" s="515"/>
      <c r="AA1462" s="515"/>
      <c r="AB1462" s="515"/>
      <c r="AC1462" s="515"/>
    </row>
    <row r="1463" spans="10:29" ht="11.25">
      <c r="J1463" s="515"/>
      <c r="K1463" s="515"/>
      <c r="Q1463" s="515"/>
      <c r="U1463" s="515"/>
      <c r="X1463" s="515"/>
      <c r="Y1463" s="515"/>
      <c r="Z1463" s="515"/>
      <c r="AA1463" s="515"/>
      <c r="AB1463" s="515"/>
      <c r="AC1463" s="515"/>
    </row>
    <row r="1464" spans="10:29" ht="11.25">
      <c r="J1464" s="515"/>
      <c r="K1464" s="515"/>
      <c r="Q1464" s="515"/>
      <c r="U1464" s="515"/>
      <c r="X1464" s="515"/>
      <c r="Y1464" s="515"/>
      <c r="Z1464" s="515"/>
      <c r="AA1464" s="515"/>
      <c r="AB1464" s="515"/>
      <c r="AC1464" s="515"/>
    </row>
    <row r="1465" spans="10:29" ht="11.25">
      <c r="J1465" s="515"/>
      <c r="K1465" s="515"/>
      <c r="Q1465" s="515"/>
      <c r="U1465" s="515"/>
      <c r="X1465" s="515"/>
      <c r="Y1465" s="515"/>
      <c r="Z1465" s="515"/>
      <c r="AA1465" s="515"/>
      <c r="AB1465" s="515"/>
      <c r="AC1465" s="515"/>
    </row>
    <row r="1466" spans="10:29" ht="11.25">
      <c r="J1466" s="515"/>
      <c r="K1466" s="515"/>
      <c r="Q1466" s="515"/>
      <c r="U1466" s="515"/>
      <c r="X1466" s="515"/>
      <c r="Y1466" s="515"/>
      <c r="Z1466" s="515"/>
      <c r="AA1466" s="515"/>
      <c r="AB1466" s="515"/>
      <c r="AC1466" s="515"/>
    </row>
    <row r="1467" spans="10:29" ht="11.25">
      <c r="J1467" s="515"/>
      <c r="K1467" s="515"/>
      <c r="Q1467" s="515"/>
      <c r="U1467" s="515"/>
      <c r="X1467" s="515"/>
      <c r="Y1467" s="515"/>
      <c r="Z1467" s="515"/>
      <c r="AA1467" s="515"/>
      <c r="AB1467" s="515"/>
      <c r="AC1467" s="515"/>
    </row>
    <row r="1468" spans="10:29" ht="11.25">
      <c r="J1468" s="515"/>
      <c r="K1468" s="515"/>
      <c r="Q1468" s="515"/>
      <c r="U1468" s="515"/>
      <c r="X1468" s="515"/>
      <c r="Y1468" s="515"/>
      <c r="Z1468" s="515"/>
      <c r="AA1468" s="515"/>
      <c r="AB1468" s="515"/>
      <c r="AC1468" s="515"/>
    </row>
    <row r="1469" spans="10:29" ht="11.25">
      <c r="J1469" s="515"/>
      <c r="K1469" s="515"/>
      <c r="Q1469" s="515"/>
      <c r="U1469" s="515"/>
      <c r="X1469" s="515"/>
      <c r="Y1469" s="515"/>
      <c r="Z1469" s="515"/>
      <c r="AA1469" s="515"/>
      <c r="AB1469" s="515"/>
      <c r="AC1469" s="515"/>
    </row>
    <row r="1470" spans="10:29" ht="11.25">
      <c r="J1470" s="515"/>
      <c r="K1470" s="515"/>
      <c r="Q1470" s="515"/>
      <c r="U1470" s="515"/>
      <c r="X1470" s="515"/>
      <c r="Y1470" s="515"/>
      <c r="Z1470" s="515"/>
      <c r="AA1470" s="515"/>
      <c r="AB1470" s="515"/>
      <c r="AC1470" s="515"/>
    </row>
    <row r="1471" spans="10:29" ht="11.25">
      <c r="J1471" s="515"/>
      <c r="K1471" s="515"/>
      <c r="Q1471" s="515"/>
      <c r="U1471" s="515"/>
      <c r="X1471" s="515"/>
      <c r="Y1471" s="515"/>
      <c r="Z1471" s="515"/>
      <c r="AA1471" s="515"/>
      <c r="AB1471" s="515"/>
      <c r="AC1471" s="515"/>
    </row>
    <row r="1472" spans="10:29" ht="11.25">
      <c r="J1472" s="515"/>
      <c r="K1472" s="515"/>
      <c r="Q1472" s="515"/>
      <c r="U1472" s="515"/>
      <c r="X1472" s="515"/>
      <c r="Y1472" s="515"/>
      <c r="Z1472" s="515"/>
      <c r="AA1472" s="515"/>
      <c r="AB1472" s="515"/>
      <c r="AC1472" s="515"/>
    </row>
    <row r="1473" spans="10:29" ht="11.25">
      <c r="J1473" s="515"/>
      <c r="K1473" s="515"/>
      <c r="Q1473" s="515"/>
      <c r="U1473" s="515"/>
      <c r="X1473" s="515"/>
      <c r="Y1473" s="515"/>
      <c r="Z1473" s="515"/>
      <c r="AA1473" s="515"/>
      <c r="AB1473" s="515"/>
      <c r="AC1473" s="515"/>
    </row>
    <row r="1474" spans="10:29" ht="11.25">
      <c r="J1474" s="515"/>
      <c r="K1474" s="515"/>
      <c r="Q1474" s="515"/>
      <c r="U1474" s="515"/>
      <c r="X1474" s="515"/>
      <c r="Y1474" s="515"/>
      <c r="Z1474" s="515"/>
      <c r="AA1474" s="515"/>
      <c r="AB1474" s="515"/>
      <c r="AC1474" s="515"/>
    </row>
    <row r="1475" spans="10:29" ht="11.25">
      <c r="J1475" s="515"/>
      <c r="K1475" s="515"/>
      <c r="Q1475" s="515"/>
      <c r="U1475" s="515"/>
      <c r="X1475" s="515"/>
      <c r="Y1475" s="515"/>
      <c r="Z1475" s="515"/>
      <c r="AA1475" s="515"/>
      <c r="AB1475" s="515"/>
      <c r="AC1475" s="515"/>
    </row>
    <row r="1476" spans="10:29" ht="11.25">
      <c r="J1476" s="515"/>
      <c r="K1476" s="515"/>
      <c r="Q1476" s="515"/>
      <c r="U1476" s="515"/>
      <c r="X1476" s="515"/>
      <c r="Y1476" s="515"/>
      <c r="Z1476" s="515"/>
      <c r="AA1476" s="515"/>
      <c r="AB1476" s="515"/>
      <c r="AC1476" s="515"/>
    </row>
    <row r="1477" spans="10:29" ht="11.25">
      <c r="J1477" s="515"/>
      <c r="K1477" s="515"/>
      <c r="Q1477" s="515"/>
      <c r="U1477" s="515"/>
      <c r="X1477" s="515"/>
      <c r="Y1477" s="515"/>
      <c r="Z1477" s="515"/>
      <c r="AA1477" s="515"/>
      <c r="AB1477" s="515"/>
      <c r="AC1477" s="515"/>
    </row>
    <row r="1478" spans="10:29" ht="11.25">
      <c r="J1478" s="515"/>
      <c r="K1478" s="515"/>
      <c r="Q1478" s="515"/>
      <c r="U1478" s="515"/>
      <c r="X1478" s="515"/>
      <c r="Y1478" s="515"/>
      <c r="Z1478" s="515"/>
      <c r="AA1478" s="515"/>
      <c r="AB1478" s="515"/>
      <c r="AC1478" s="515"/>
    </row>
    <row r="1479" spans="10:29" ht="11.25">
      <c r="J1479" s="515"/>
      <c r="K1479" s="515"/>
      <c r="Q1479" s="515"/>
      <c r="U1479" s="515"/>
      <c r="X1479" s="515"/>
      <c r="Y1479" s="515"/>
      <c r="Z1479" s="515"/>
      <c r="AA1479" s="515"/>
      <c r="AB1479" s="515"/>
      <c r="AC1479" s="515"/>
    </row>
    <row r="1480" spans="10:29" ht="11.25">
      <c r="J1480" s="515"/>
      <c r="K1480" s="515"/>
      <c r="Q1480" s="515"/>
      <c r="U1480" s="515"/>
      <c r="X1480" s="515"/>
      <c r="Y1480" s="515"/>
      <c r="Z1480" s="515"/>
      <c r="AA1480" s="515"/>
      <c r="AB1480" s="515"/>
      <c r="AC1480" s="515"/>
    </row>
    <row r="1481" spans="10:29" ht="11.25">
      <c r="J1481" s="515"/>
      <c r="K1481" s="515"/>
      <c r="Q1481" s="515"/>
      <c r="U1481" s="515"/>
      <c r="X1481" s="515"/>
      <c r="Y1481" s="515"/>
      <c r="Z1481" s="515"/>
      <c r="AA1481" s="515"/>
      <c r="AB1481" s="515"/>
      <c r="AC1481" s="515"/>
    </row>
    <row r="1482" spans="10:29" ht="11.25">
      <c r="J1482" s="515"/>
      <c r="K1482" s="515"/>
      <c r="Q1482" s="515"/>
      <c r="U1482" s="515"/>
      <c r="X1482" s="515"/>
      <c r="Y1482" s="515"/>
      <c r="Z1482" s="515"/>
      <c r="AA1482" s="515"/>
      <c r="AB1482" s="515"/>
      <c r="AC1482" s="515"/>
    </row>
    <row r="1483" spans="10:29" ht="11.25">
      <c r="J1483" s="515"/>
      <c r="K1483" s="515"/>
      <c r="Q1483" s="515"/>
      <c r="U1483" s="515"/>
      <c r="X1483" s="515"/>
      <c r="Y1483" s="515"/>
      <c r="Z1483" s="515"/>
      <c r="AA1483" s="515"/>
      <c r="AB1483" s="515"/>
      <c r="AC1483" s="515"/>
    </row>
    <row r="1484" spans="10:29" ht="11.25">
      <c r="J1484" s="515"/>
      <c r="K1484" s="515"/>
      <c r="Q1484" s="515"/>
      <c r="U1484" s="515"/>
      <c r="X1484" s="515"/>
      <c r="Y1484" s="515"/>
      <c r="Z1484" s="515"/>
      <c r="AA1484" s="515"/>
      <c r="AB1484" s="515"/>
      <c r="AC1484" s="515"/>
    </row>
    <row r="1485" spans="10:29" ht="11.25">
      <c r="J1485" s="515"/>
      <c r="K1485" s="515"/>
      <c r="Q1485" s="515"/>
      <c r="U1485" s="515"/>
      <c r="X1485" s="515"/>
      <c r="Y1485" s="515"/>
      <c r="Z1485" s="515"/>
      <c r="AA1485" s="515"/>
      <c r="AB1485" s="515"/>
      <c r="AC1485" s="515"/>
    </row>
    <row r="1486" spans="10:29" ht="11.25">
      <c r="J1486" s="515"/>
      <c r="K1486" s="515"/>
      <c r="Q1486" s="515"/>
      <c r="U1486" s="515"/>
      <c r="X1486" s="515"/>
      <c r="Y1486" s="515"/>
      <c r="Z1486" s="515"/>
      <c r="AA1486" s="515"/>
      <c r="AB1486" s="515"/>
      <c r="AC1486" s="515"/>
    </row>
    <row r="1487" spans="10:29" ht="11.25">
      <c r="J1487" s="515"/>
      <c r="K1487" s="515"/>
      <c r="Q1487" s="515"/>
      <c r="U1487" s="515"/>
      <c r="X1487" s="515"/>
      <c r="Y1487" s="515"/>
      <c r="Z1487" s="515"/>
      <c r="AA1487" s="515"/>
      <c r="AB1487" s="515"/>
      <c r="AC1487" s="515"/>
    </row>
    <row r="1488" spans="10:29" ht="11.25">
      <c r="J1488" s="515"/>
      <c r="K1488" s="515"/>
      <c r="Q1488" s="515"/>
      <c r="U1488" s="515"/>
      <c r="X1488" s="515"/>
      <c r="Y1488" s="515"/>
      <c r="Z1488" s="515"/>
      <c r="AA1488" s="515"/>
      <c r="AB1488" s="515"/>
      <c r="AC1488" s="515"/>
    </row>
    <row r="1489" spans="10:29" ht="11.25">
      <c r="J1489" s="515"/>
      <c r="K1489" s="515"/>
      <c r="Q1489" s="515"/>
      <c r="U1489" s="515"/>
      <c r="X1489" s="515"/>
      <c r="Y1489" s="515"/>
      <c r="Z1489" s="515"/>
      <c r="AA1489" s="515"/>
      <c r="AB1489" s="515"/>
      <c r="AC1489" s="515"/>
    </row>
    <row r="1490" spans="10:29" ht="11.25">
      <c r="J1490" s="515"/>
      <c r="K1490" s="515"/>
      <c r="Q1490" s="515"/>
      <c r="U1490" s="515"/>
      <c r="X1490" s="515"/>
      <c r="Y1490" s="515"/>
      <c r="Z1490" s="515"/>
      <c r="AA1490" s="515"/>
      <c r="AB1490" s="515"/>
      <c r="AC1490" s="515"/>
    </row>
    <row r="1491" spans="10:29" ht="11.25">
      <c r="J1491" s="515"/>
      <c r="K1491" s="515"/>
      <c r="Q1491" s="515"/>
      <c r="U1491" s="515"/>
      <c r="X1491" s="515"/>
      <c r="Y1491" s="515"/>
      <c r="Z1491" s="515"/>
      <c r="AA1491" s="515"/>
      <c r="AB1491" s="515"/>
      <c r="AC1491" s="515"/>
    </row>
    <row r="1492" spans="10:29" ht="11.25">
      <c r="J1492" s="515"/>
      <c r="K1492" s="515"/>
      <c r="Q1492" s="515"/>
      <c r="U1492" s="515"/>
      <c r="X1492" s="515"/>
      <c r="Y1492" s="515"/>
      <c r="Z1492" s="515"/>
      <c r="AA1492" s="515"/>
      <c r="AB1492" s="515"/>
      <c r="AC1492" s="515"/>
    </row>
    <row r="1493" spans="10:29" ht="11.25">
      <c r="J1493" s="515"/>
      <c r="K1493" s="515"/>
      <c r="Q1493" s="515"/>
      <c r="U1493" s="515"/>
      <c r="X1493" s="515"/>
      <c r="Y1493" s="515"/>
      <c r="Z1493" s="515"/>
      <c r="AA1493" s="515"/>
      <c r="AB1493" s="515"/>
      <c r="AC1493" s="515"/>
    </row>
    <row r="1494" spans="10:29" ht="11.25">
      <c r="J1494" s="515"/>
      <c r="K1494" s="515"/>
      <c r="Q1494" s="515"/>
      <c r="U1494" s="515"/>
      <c r="X1494" s="515"/>
      <c r="Y1494" s="515"/>
      <c r="Z1494" s="515"/>
      <c r="AA1494" s="515"/>
      <c r="AB1494" s="515"/>
      <c r="AC1494" s="515"/>
    </row>
    <row r="1495" spans="10:29" ht="11.25">
      <c r="J1495" s="515"/>
      <c r="K1495" s="515"/>
      <c r="Q1495" s="515"/>
      <c r="U1495" s="515"/>
      <c r="X1495" s="515"/>
      <c r="Y1495" s="515"/>
      <c r="Z1495" s="515"/>
      <c r="AA1495" s="515"/>
      <c r="AB1495" s="515"/>
      <c r="AC1495" s="515"/>
    </row>
    <row r="1496" spans="10:29" ht="11.25">
      <c r="J1496" s="515"/>
      <c r="K1496" s="515"/>
      <c r="Q1496" s="515"/>
      <c r="U1496" s="515"/>
      <c r="X1496" s="515"/>
      <c r="Y1496" s="515"/>
      <c r="Z1496" s="515"/>
      <c r="AA1496" s="515"/>
      <c r="AB1496" s="515"/>
      <c r="AC1496" s="515"/>
    </row>
    <row r="1497" spans="10:29" ht="11.25">
      <c r="J1497" s="515"/>
      <c r="K1497" s="515"/>
      <c r="Q1497" s="515"/>
      <c r="U1497" s="515"/>
      <c r="X1497" s="515"/>
      <c r="Y1497" s="515"/>
      <c r="Z1497" s="515"/>
      <c r="AA1497" s="515"/>
      <c r="AB1497" s="515"/>
      <c r="AC1497" s="515"/>
    </row>
    <row r="1498" spans="10:29" ht="11.25">
      <c r="J1498" s="515"/>
      <c r="K1498" s="515"/>
      <c r="Q1498" s="515"/>
      <c r="U1498" s="515"/>
      <c r="X1498" s="515"/>
      <c r="Y1498" s="515"/>
      <c r="Z1498" s="515"/>
      <c r="AA1498" s="515"/>
      <c r="AB1498" s="515"/>
      <c r="AC1498" s="515"/>
    </row>
    <row r="1499" spans="10:29" ht="11.25">
      <c r="J1499" s="515"/>
      <c r="K1499" s="515"/>
      <c r="Q1499" s="515"/>
      <c r="U1499" s="515"/>
      <c r="X1499" s="515"/>
      <c r="Y1499" s="515"/>
      <c r="Z1499" s="515"/>
      <c r="AA1499" s="515"/>
      <c r="AB1499" s="515"/>
      <c r="AC1499" s="515"/>
    </row>
    <row r="1500" spans="10:29" ht="11.25">
      <c r="J1500" s="515"/>
      <c r="K1500" s="515"/>
      <c r="Q1500" s="515"/>
      <c r="U1500" s="515"/>
      <c r="X1500" s="515"/>
      <c r="Y1500" s="515"/>
      <c r="Z1500" s="515"/>
      <c r="AA1500" s="515"/>
      <c r="AB1500" s="515"/>
      <c r="AC1500" s="515"/>
    </row>
    <row r="1501" spans="10:29" ht="11.25">
      <c r="J1501" s="515"/>
      <c r="K1501" s="515"/>
      <c r="Q1501" s="515"/>
      <c r="U1501" s="515"/>
      <c r="X1501" s="515"/>
      <c r="Y1501" s="515"/>
      <c r="Z1501" s="515"/>
      <c r="AA1501" s="515"/>
      <c r="AB1501" s="515"/>
      <c r="AC1501" s="515"/>
    </row>
    <row r="1502" spans="10:29" ht="11.25">
      <c r="J1502" s="515"/>
      <c r="K1502" s="515"/>
      <c r="Q1502" s="515"/>
      <c r="U1502" s="515"/>
      <c r="X1502" s="515"/>
      <c r="Y1502" s="515"/>
      <c r="Z1502" s="515"/>
      <c r="AA1502" s="515"/>
      <c r="AB1502" s="515"/>
      <c r="AC1502" s="515"/>
    </row>
    <row r="1503" spans="10:29" ht="11.25">
      <c r="J1503" s="515"/>
      <c r="K1503" s="515"/>
      <c r="Q1503" s="515"/>
      <c r="U1503" s="515"/>
      <c r="X1503" s="515"/>
      <c r="Y1503" s="515"/>
      <c r="Z1503" s="515"/>
      <c r="AA1503" s="515"/>
      <c r="AB1503" s="515"/>
      <c r="AC1503" s="515"/>
    </row>
    <row r="1504" spans="10:29" ht="11.25">
      <c r="J1504" s="515"/>
      <c r="K1504" s="515"/>
      <c r="Q1504" s="515"/>
      <c r="U1504" s="515"/>
      <c r="X1504" s="515"/>
      <c r="Y1504" s="515"/>
      <c r="Z1504" s="515"/>
      <c r="AA1504" s="515"/>
      <c r="AB1504" s="515"/>
      <c r="AC1504" s="515"/>
    </row>
    <row r="1505" spans="10:29" ht="11.25">
      <c r="J1505" s="515"/>
      <c r="K1505" s="515"/>
      <c r="Q1505" s="515"/>
      <c r="U1505" s="515"/>
      <c r="X1505" s="515"/>
      <c r="Y1505" s="515"/>
      <c r="Z1505" s="515"/>
      <c r="AA1505" s="515"/>
      <c r="AB1505" s="515"/>
      <c r="AC1505" s="515"/>
    </row>
    <row r="1506" spans="10:29" ht="11.25">
      <c r="J1506" s="515"/>
      <c r="K1506" s="515"/>
      <c r="Q1506" s="515"/>
      <c r="U1506" s="515"/>
      <c r="X1506" s="515"/>
      <c r="Y1506" s="515"/>
      <c r="Z1506" s="515"/>
      <c r="AA1506" s="515"/>
      <c r="AB1506" s="515"/>
      <c r="AC1506" s="515"/>
    </row>
    <row r="1507" spans="10:29" ht="11.25">
      <c r="J1507" s="515"/>
      <c r="K1507" s="515"/>
      <c r="Q1507" s="515"/>
      <c r="U1507" s="515"/>
      <c r="X1507" s="515"/>
      <c r="Y1507" s="515"/>
      <c r="Z1507" s="515"/>
      <c r="AA1507" s="515"/>
      <c r="AB1507" s="515"/>
      <c r="AC1507" s="515"/>
    </row>
    <row r="1508" spans="10:29" ht="11.25">
      <c r="J1508" s="515"/>
      <c r="K1508" s="515"/>
      <c r="Q1508" s="515"/>
      <c r="U1508" s="515"/>
      <c r="X1508" s="515"/>
      <c r="Y1508" s="515"/>
      <c r="Z1508" s="515"/>
      <c r="AA1508" s="515"/>
      <c r="AB1508" s="515"/>
      <c r="AC1508" s="515"/>
    </row>
    <row r="1509" spans="10:29" ht="11.25">
      <c r="J1509" s="515"/>
      <c r="K1509" s="515"/>
      <c r="Q1509" s="515"/>
      <c r="U1509" s="515"/>
      <c r="X1509" s="515"/>
      <c r="Y1509" s="515"/>
      <c r="Z1509" s="515"/>
      <c r="AA1509" s="515"/>
      <c r="AB1509" s="515"/>
      <c r="AC1509" s="515"/>
    </row>
    <row r="1510" spans="10:29" ht="11.25">
      <c r="J1510" s="515"/>
      <c r="K1510" s="515"/>
      <c r="Q1510" s="515"/>
      <c r="U1510" s="515"/>
      <c r="X1510" s="515"/>
      <c r="Y1510" s="515"/>
      <c r="Z1510" s="515"/>
      <c r="AA1510" s="515"/>
      <c r="AB1510" s="515"/>
      <c r="AC1510" s="515"/>
    </row>
    <row r="1511" spans="10:29" ht="11.25">
      <c r="J1511" s="515"/>
      <c r="K1511" s="515"/>
      <c r="Q1511" s="515"/>
      <c r="U1511" s="515"/>
      <c r="X1511" s="515"/>
      <c r="Y1511" s="515"/>
      <c r="Z1511" s="515"/>
      <c r="AA1511" s="515"/>
      <c r="AB1511" s="515"/>
      <c r="AC1511" s="515"/>
    </row>
    <row r="1512" spans="10:29" ht="11.25">
      <c r="J1512" s="515"/>
      <c r="K1512" s="515"/>
      <c r="Q1512" s="515"/>
      <c r="U1512" s="515"/>
      <c r="X1512" s="515"/>
      <c r="Y1512" s="515"/>
      <c r="Z1512" s="515"/>
      <c r="AA1512" s="515"/>
      <c r="AB1512" s="515"/>
      <c r="AC1512" s="515"/>
    </row>
    <row r="1513" spans="10:29" ht="11.25">
      <c r="J1513" s="515"/>
      <c r="K1513" s="515"/>
      <c r="Q1513" s="515"/>
      <c r="U1513" s="515"/>
      <c r="X1513" s="515"/>
      <c r="Y1513" s="515"/>
      <c r="Z1513" s="515"/>
      <c r="AA1513" s="515"/>
      <c r="AB1513" s="515"/>
      <c r="AC1513" s="515"/>
    </row>
    <row r="1514" spans="10:29" ht="11.25">
      <c r="J1514" s="515"/>
      <c r="K1514" s="515"/>
      <c r="Q1514" s="515"/>
      <c r="U1514" s="515"/>
      <c r="X1514" s="515"/>
      <c r="Y1514" s="515"/>
      <c r="Z1514" s="515"/>
      <c r="AA1514" s="515"/>
      <c r="AB1514" s="515"/>
      <c r="AC1514" s="515"/>
    </row>
    <row r="1515" spans="10:29" ht="11.25">
      <c r="J1515" s="515"/>
      <c r="K1515" s="515"/>
      <c r="Q1515" s="515"/>
      <c r="U1515" s="515"/>
      <c r="X1515" s="515"/>
      <c r="Y1515" s="515"/>
      <c r="Z1515" s="515"/>
      <c r="AA1515" s="515"/>
      <c r="AB1515" s="515"/>
      <c r="AC1515" s="515"/>
    </row>
    <row r="1516" spans="10:29" ht="11.25">
      <c r="J1516" s="515"/>
      <c r="K1516" s="515"/>
      <c r="Q1516" s="515"/>
      <c r="U1516" s="515"/>
      <c r="X1516" s="515"/>
      <c r="Y1516" s="515"/>
      <c r="Z1516" s="515"/>
      <c r="AA1516" s="515"/>
      <c r="AB1516" s="515"/>
      <c r="AC1516" s="515"/>
    </row>
    <row r="1517" spans="10:29" ht="11.25">
      <c r="J1517" s="515"/>
      <c r="K1517" s="515"/>
      <c r="Q1517" s="515"/>
      <c r="U1517" s="515"/>
      <c r="X1517" s="515"/>
      <c r="Y1517" s="515"/>
      <c r="Z1517" s="515"/>
      <c r="AA1517" s="515"/>
      <c r="AB1517" s="515"/>
      <c r="AC1517" s="515"/>
    </row>
    <row r="1518" spans="10:29" ht="11.25">
      <c r="J1518" s="515"/>
      <c r="K1518" s="515"/>
      <c r="Q1518" s="515"/>
      <c r="U1518" s="515"/>
      <c r="X1518" s="515"/>
      <c r="Y1518" s="515"/>
      <c r="Z1518" s="515"/>
      <c r="AA1518" s="515"/>
      <c r="AB1518" s="515"/>
      <c r="AC1518" s="515"/>
    </row>
    <row r="1519" spans="10:29" ht="11.25">
      <c r="J1519" s="515"/>
      <c r="K1519" s="515"/>
      <c r="Q1519" s="515"/>
      <c r="U1519" s="515"/>
      <c r="X1519" s="515"/>
      <c r="Y1519" s="515"/>
      <c r="Z1519" s="515"/>
      <c r="AA1519" s="515"/>
      <c r="AB1519" s="515"/>
      <c r="AC1519" s="515"/>
    </row>
    <row r="1520" spans="10:29" ht="11.25">
      <c r="J1520" s="515"/>
      <c r="K1520" s="515"/>
      <c r="Q1520" s="515"/>
      <c r="U1520" s="515"/>
      <c r="X1520" s="515"/>
      <c r="Y1520" s="515"/>
      <c r="Z1520" s="515"/>
      <c r="AA1520" s="515"/>
      <c r="AB1520" s="515"/>
      <c r="AC1520" s="515"/>
    </row>
    <row r="1521" spans="10:29" ht="11.25">
      <c r="J1521" s="515"/>
      <c r="K1521" s="515"/>
      <c r="Q1521" s="515"/>
      <c r="U1521" s="515"/>
      <c r="X1521" s="515"/>
      <c r="Y1521" s="515"/>
      <c r="Z1521" s="515"/>
      <c r="AA1521" s="515"/>
      <c r="AB1521" s="515"/>
      <c r="AC1521" s="515"/>
    </row>
    <row r="1522" spans="10:29" ht="11.25">
      <c r="J1522" s="515"/>
      <c r="K1522" s="515"/>
      <c r="Q1522" s="515"/>
      <c r="U1522" s="515"/>
      <c r="X1522" s="515"/>
      <c r="Y1522" s="515"/>
      <c r="Z1522" s="515"/>
      <c r="AA1522" s="515"/>
      <c r="AB1522" s="515"/>
      <c r="AC1522" s="515"/>
    </row>
    <row r="1523" spans="10:29" ht="11.25">
      <c r="J1523" s="515"/>
      <c r="K1523" s="515"/>
      <c r="Q1523" s="515"/>
      <c r="U1523" s="515"/>
      <c r="X1523" s="515"/>
      <c r="Y1523" s="515"/>
      <c r="Z1523" s="515"/>
      <c r="AA1523" s="515"/>
      <c r="AB1523" s="515"/>
      <c r="AC1523" s="515"/>
    </row>
    <row r="1524" spans="10:29" ht="11.25">
      <c r="J1524" s="515"/>
      <c r="K1524" s="515"/>
      <c r="Q1524" s="515"/>
      <c r="U1524" s="515"/>
      <c r="X1524" s="515"/>
      <c r="Y1524" s="515"/>
      <c r="Z1524" s="515"/>
      <c r="AA1524" s="515"/>
      <c r="AB1524" s="515"/>
      <c r="AC1524" s="515"/>
    </row>
    <row r="1525" spans="10:29" ht="11.25">
      <c r="J1525" s="515"/>
      <c r="K1525" s="515"/>
      <c r="Q1525" s="515"/>
      <c r="U1525" s="515"/>
      <c r="X1525" s="515"/>
      <c r="Y1525" s="515"/>
      <c r="Z1525" s="515"/>
      <c r="AA1525" s="515"/>
      <c r="AB1525" s="515"/>
      <c r="AC1525" s="515"/>
    </row>
    <row r="1526" spans="10:29" ht="11.25">
      <c r="J1526" s="515"/>
      <c r="K1526" s="515"/>
      <c r="Q1526" s="515"/>
      <c r="U1526" s="515"/>
      <c r="X1526" s="515"/>
      <c r="Y1526" s="515"/>
      <c r="Z1526" s="515"/>
      <c r="AA1526" s="515"/>
      <c r="AB1526" s="515"/>
      <c r="AC1526" s="515"/>
    </row>
    <row r="1527" spans="10:29" ht="11.25">
      <c r="J1527" s="515"/>
      <c r="K1527" s="515"/>
      <c r="Q1527" s="515"/>
      <c r="U1527" s="515"/>
      <c r="X1527" s="515"/>
      <c r="Y1527" s="515"/>
      <c r="Z1527" s="515"/>
      <c r="AA1527" s="515"/>
      <c r="AB1527" s="515"/>
      <c r="AC1527" s="515"/>
    </row>
    <row r="1528" spans="10:29" ht="11.25">
      <c r="J1528" s="515"/>
      <c r="K1528" s="515"/>
      <c r="Q1528" s="515"/>
      <c r="U1528" s="515"/>
      <c r="X1528" s="515"/>
      <c r="Y1528" s="515"/>
      <c r="Z1528" s="515"/>
      <c r="AA1528" s="515"/>
      <c r="AB1528" s="515"/>
      <c r="AC1528" s="515"/>
    </row>
    <row r="1529" spans="10:29" ht="11.25">
      <c r="J1529" s="515"/>
      <c r="K1529" s="515"/>
      <c r="Q1529" s="515"/>
      <c r="U1529" s="515"/>
      <c r="X1529" s="515"/>
      <c r="Y1529" s="515"/>
      <c r="Z1529" s="515"/>
      <c r="AA1529" s="515"/>
      <c r="AB1529" s="515"/>
      <c r="AC1529" s="515"/>
    </row>
    <row r="1530" spans="10:29" ht="11.25">
      <c r="J1530" s="515"/>
      <c r="K1530" s="515"/>
      <c r="Q1530" s="515"/>
      <c r="U1530" s="515"/>
      <c r="X1530" s="515"/>
      <c r="Y1530" s="515"/>
      <c r="Z1530" s="515"/>
      <c r="AA1530" s="515"/>
      <c r="AB1530" s="515"/>
      <c r="AC1530" s="515"/>
    </row>
    <row r="1531" spans="10:29" ht="11.25">
      <c r="J1531" s="515"/>
      <c r="K1531" s="515"/>
      <c r="Q1531" s="515"/>
      <c r="U1531" s="515"/>
      <c r="X1531" s="515"/>
      <c r="Y1531" s="515"/>
      <c r="Z1531" s="515"/>
      <c r="AA1531" s="515"/>
      <c r="AB1531" s="515"/>
      <c r="AC1531" s="515"/>
    </row>
    <row r="1532" spans="10:29" ht="11.25">
      <c r="J1532" s="515"/>
      <c r="K1532" s="515"/>
      <c r="Q1532" s="515"/>
      <c r="U1532" s="515"/>
      <c r="X1532" s="515"/>
      <c r="Y1532" s="515"/>
      <c r="Z1532" s="515"/>
      <c r="AA1532" s="515"/>
      <c r="AB1532" s="515"/>
      <c r="AC1532" s="515"/>
    </row>
    <row r="1533" spans="10:29" ht="11.25">
      <c r="J1533" s="515"/>
      <c r="K1533" s="515"/>
      <c r="Q1533" s="515"/>
      <c r="U1533" s="515"/>
      <c r="X1533" s="515"/>
      <c r="Y1533" s="515"/>
      <c r="Z1533" s="515"/>
      <c r="AA1533" s="515"/>
      <c r="AB1533" s="515"/>
      <c r="AC1533" s="515"/>
    </row>
    <row r="1534" spans="10:29" ht="11.25">
      <c r="J1534" s="515"/>
      <c r="K1534" s="515"/>
      <c r="Q1534" s="515"/>
      <c r="U1534" s="515"/>
      <c r="X1534" s="515"/>
      <c r="Y1534" s="515"/>
      <c r="Z1534" s="515"/>
      <c r="AA1534" s="515"/>
      <c r="AB1534" s="515"/>
      <c r="AC1534" s="515"/>
    </row>
    <row r="1535" spans="10:29" ht="11.25">
      <c r="J1535" s="515"/>
      <c r="K1535" s="515"/>
      <c r="Q1535" s="515"/>
      <c r="U1535" s="515"/>
      <c r="X1535" s="515"/>
      <c r="Y1535" s="515"/>
      <c r="Z1535" s="515"/>
      <c r="AA1535" s="515"/>
      <c r="AB1535" s="515"/>
      <c r="AC1535" s="515"/>
    </row>
    <row r="1536" spans="10:29" ht="11.25">
      <c r="J1536" s="515"/>
      <c r="K1536" s="515"/>
      <c r="Q1536" s="515"/>
      <c r="U1536" s="515"/>
      <c r="X1536" s="515"/>
      <c r="Y1536" s="515"/>
      <c r="Z1536" s="515"/>
      <c r="AA1536" s="515"/>
      <c r="AB1536" s="515"/>
      <c r="AC1536" s="515"/>
    </row>
    <row r="1537" spans="10:29" ht="11.25">
      <c r="J1537" s="515"/>
      <c r="K1537" s="515"/>
      <c r="Q1537" s="515"/>
      <c r="U1537" s="515"/>
      <c r="X1537" s="515"/>
      <c r="Y1537" s="515"/>
      <c r="Z1537" s="515"/>
      <c r="AA1537" s="515"/>
      <c r="AB1537" s="515"/>
      <c r="AC1537" s="515"/>
    </row>
    <row r="1538" spans="10:29" ht="11.25">
      <c r="J1538" s="515"/>
      <c r="K1538" s="515"/>
      <c r="Q1538" s="515"/>
      <c r="U1538" s="515"/>
      <c r="X1538" s="515"/>
      <c r="Y1538" s="515"/>
      <c r="Z1538" s="515"/>
      <c r="AA1538" s="515"/>
      <c r="AB1538" s="515"/>
      <c r="AC1538" s="515"/>
    </row>
    <row r="1539" spans="10:29" ht="11.25">
      <c r="J1539" s="515"/>
      <c r="K1539" s="515"/>
      <c r="Q1539" s="515"/>
      <c r="U1539" s="515"/>
      <c r="X1539" s="515"/>
      <c r="Y1539" s="515"/>
      <c r="Z1539" s="515"/>
      <c r="AA1539" s="515"/>
      <c r="AB1539" s="515"/>
      <c r="AC1539" s="515"/>
    </row>
    <row r="1540" spans="10:29" ht="11.25">
      <c r="J1540" s="515"/>
      <c r="K1540" s="515"/>
      <c r="Q1540" s="515"/>
      <c r="U1540" s="515"/>
      <c r="X1540" s="515"/>
      <c r="Y1540" s="515"/>
      <c r="Z1540" s="515"/>
      <c r="AA1540" s="515"/>
      <c r="AB1540" s="515"/>
      <c r="AC1540" s="515"/>
    </row>
    <row r="1541" spans="10:29" ht="11.25">
      <c r="J1541" s="515"/>
      <c r="K1541" s="515"/>
      <c r="Q1541" s="515"/>
      <c r="U1541" s="515"/>
      <c r="X1541" s="515"/>
      <c r="Y1541" s="515"/>
      <c r="Z1541" s="515"/>
      <c r="AA1541" s="515"/>
      <c r="AB1541" s="515"/>
      <c r="AC1541" s="515"/>
    </row>
    <row r="1542" spans="10:29" ht="11.25">
      <c r="J1542" s="515"/>
      <c r="K1542" s="515"/>
      <c r="Q1542" s="515"/>
      <c r="U1542" s="515"/>
      <c r="X1542" s="515"/>
      <c r="Y1542" s="515"/>
      <c r="Z1542" s="515"/>
      <c r="AA1542" s="515"/>
      <c r="AB1542" s="515"/>
      <c r="AC1542" s="515"/>
    </row>
    <row r="1543" spans="10:29" ht="11.25">
      <c r="J1543" s="515"/>
      <c r="K1543" s="515"/>
      <c r="Q1543" s="515"/>
      <c r="U1543" s="515"/>
      <c r="X1543" s="515"/>
      <c r="Y1543" s="515"/>
      <c r="Z1543" s="515"/>
      <c r="AA1543" s="515"/>
      <c r="AB1543" s="515"/>
      <c r="AC1543" s="515"/>
    </row>
    <row r="1544" spans="10:29" ht="11.25">
      <c r="J1544" s="515"/>
      <c r="K1544" s="515"/>
      <c r="Q1544" s="515"/>
      <c r="U1544" s="515"/>
      <c r="X1544" s="515"/>
      <c r="Y1544" s="515"/>
      <c r="Z1544" s="515"/>
      <c r="AA1544" s="515"/>
      <c r="AB1544" s="515"/>
      <c r="AC1544" s="515"/>
    </row>
    <row r="1545" spans="10:29" ht="11.25">
      <c r="J1545" s="515"/>
      <c r="K1545" s="515"/>
      <c r="Q1545" s="515"/>
      <c r="U1545" s="515"/>
      <c r="X1545" s="515"/>
      <c r="Y1545" s="515"/>
      <c r="Z1545" s="515"/>
      <c r="AA1545" s="515"/>
      <c r="AB1545" s="515"/>
      <c r="AC1545" s="515"/>
    </row>
    <row r="1546" spans="10:29" ht="11.25">
      <c r="J1546" s="515"/>
      <c r="K1546" s="515"/>
      <c r="Q1546" s="515"/>
      <c r="U1546" s="515"/>
      <c r="X1546" s="515"/>
      <c r="Y1546" s="515"/>
      <c r="Z1546" s="515"/>
      <c r="AA1546" s="515"/>
      <c r="AB1546" s="515"/>
      <c r="AC1546" s="515"/>
    </row>
    <row r="1547" spans="10:29" ht="11.25">
      <c r="J1547" s="515"/>
      <c r="K1547" s="515"/>
      <c r="Q1547" s="515"/>
      <c r="U1547" s="515"/>
      <c r="X1547" s="515"/>
      <c r="Y1547" s="515"/>
      <c r="Z1547" s="515"/>
      <c r="AA1547" s="515"/>
      <c r="AB1547" s="515"/>
      <c r="AC1547" s="515"/>
    </row>
    <row r="1548" spans="10:29" ht="11.25">
      <c r="J1548" s="515"/>
      <c r="K1548" s="515"/>
      <c r="Q1548" s="515"/>
      <c r="U1548" s="515"/>
      <c r="X1548" s="515"/>
      <c r="Y1548" s="515"/>
      <c r="Z1548" s="515"/>
      <c r="AA1548" s="515"/>
      <c r="AB1548" s="515"/>
      <c r="AC1548" s="515"/>
    </row>
    <row r="1549" spans="10:29" ht="11.25">
      <c r="J1549" s="515"/>
      <c r="K1549" s="515"/>
      <c r="Q1549" s="515"/>
      <c r="U1549" s="515"/>
      <c r="X1549" s="515"/>
      <c r="Y1549" s="515"/>
      <c r="Z1549" s="515"/>
      <c r="AA1549" s="515"/>
      <c r="AB1549" s="515"/>
      <c r="AC1549" s="515"/>
    </row>
    <row r="1550" spans="10:29" ht="11.25">
      <c r="J1550" s="515"/>
      <c r="K1550" s="515"/>
      <c r="Q1550" s="515"/>
      <c r="U1550" s="515"/>
      <c r="X1550" s="515"/>
      <c r="Y1550" s="515"/>
      <c r="Z1550" s="515"/>
      <c r="AA1550" s="515"/>
      <c r="AB1550" s="515"/>
      <c r="AC1550" s="515"/>
    </row>
    <row r="1551" spans="10:29" ht="11.25">
      <c r="J1551" s="515"/>
      <c r="K1551" s="515"/>
      <c r="Q1551" s="515"/>
      <c r="U1551" s="515"/>
      <c r="X1551" s="515"/>
      <c r="Y1551" s="515"/>
      <c r="Z1551" s="515"/>
      <c r="AA1551" s="515"/>
      <c r="AB1551" s="515"/>
      <c r="AC1551" s="515"/>
    </row>
    <row r="1552" spans="10:29" ht="11.25">
      <c r="J1552" s="515"/>
      <c r="K1552" s="515"/>
      <c r="Q1552" s="515"/>
      <c r="U1552" s="515"/>
      <c r="X1552" s="515"/>
      <c r="Y1552" s="515"/>
      <c r="Z1552" s="515"/>
      <c r="AA1552" s="515"/>
      <c r="AB1552" s="515"/>
      <c r="AC1552" s="515"/>
    </row>
    <row r="1553" spans="10:29" ht="11.25">
      <c r="J1553" s="515"/>
      <c r="K1553" s="515"/>
      <c r="Q1553" s="515"/>
      <c r="U1553" s="515"/>
      <c r="X1553" s="515"/>
      <c r="Y1553" s="515"/>
      <c r="Z1553" s="515"/>
      <c r="AA1553" s="515"/>
      <c r="AB1553" s="515"/>
      <c r="AC1553" s="515"/>
    </row>
    <row r="1554" spans="10:29" ht="11.25">
      <c r="J1554" s="515"/>
      <c r="K1554" s="515"/>
      <c r="Q1554" s="515"/>
      <c r="U1554" s="515"/>
      <c r="X1554" s="515"/>
      <c r="Y1554" s="515"/>
      <c r="Z1554" s="515"/>
      <c r="AA1554" s="515"/>
      <c r="AB1554" s="515"/>
      <c r="AC1554" s="515"/>
    </row>
    <row r="1555" spans="10:29" ht="11.25">
      <c r="J1555" s="515"/>
      <c r="K1555" s="515"/>
      <c r="Q1555" s="515"/>
      <c r="U1555" s="515"/>
      <c r="X1555" s="515"/>
      <c r="Y1555" s="515"/>
      <c r="Z1555" s="515"/>
      <c r="AA1555" s="515"/>
      <c r="AB1555" s="515"/>
      <c r="AC1555" s="515"/>
    </row>
    <row r="1556" spans="10:29" ht="11.25">
      <c r="J1556" s="515"/>
      <c r="K1556" s="515"/>
      <c r="Q1556" s="515"/>
      <c r="U1556" s="515"/>
      <c r="X1556" s="515"/>
      <c r="Y1556" s="515"/>
      <c r="Z1556" s="515"/>
      <c r="AA1556" s="515"/>
      <c r="AB1556" s="515"/>
      <c r="AC1556" s="515"/>
    </row>
    <row r="1557" spans="10:29" ht="11.25">
      <c r="J1557" s="515"/>
      <c r="K1557" s="515"/>
      <c r="Q1557" s="515"/>
      <c r="U1557" s="515"/>
      <c r="X1557" s="515"/>
      <c r="Y1557" s="515"/>
      <c r="Z1557" s="515"/>
      <c r="AA1557" s="515"/>
      <c r="AB1557" s="515"/>
      <c r="AC1557" s="515"/>
    </row>
    <row r="1558" spans="10:29" ht="11.25">
      <c r="J1558" s="515"/>
      <c r="K1558" s="515"/>
      <c r="Q1558" s="515"/>
      <c r="U1558" s="515"/>
      <c r="X1558" s="515"/>
      <c r="Y1558" s="515"/>
      <c r="Z1558" s="515"/>
      <c r="AA1558" s="515"/>
      <c r="AB1558" s="515"/>
      <c r="AC1558" s="515"/>
    </row>
    <row r="1559" spans="10:29" ht="11.25">
      <c r="J1559" s="515"/>
      <c r="K1559" s="515"/>
      <c r="Q1559" s="515"/>
      <c r="U1559" s="515"/>
      <c r="X1559" s="515"/>
      <c r="Y1559" s="515"/>
      <c r="Z1559" s="515"/>
      <c r="AA1559" s="515"/>
      <c r="AB1559" s="515"/>
      <c r="AC1559" s="515"/>
    </row>
    <row r="1560" spans="10:29" ht="11.25">
      <c r="J1560" s="515"/>
      <c r="K1560" s="515"/>
      <c r="Q1560" s="515"/>
      <c r="U1560" s="515"/>
      <c r="X1560" s="515"/>
      <c r="Y1560" s="515"/>
      <c r="Z1560" s="515"/>
      <c r="AA1560" s="515"/>
      <c r="AB1560" s="515"/>
      <c r="AC1560" s="515"/>
    </row>
    <row r="1561" spans="10:29" ht="11.25">
      <c r="J1561" s="515"/>
      <c r="K1561" s="515"/>
      <c r="Q1561" s="515"/>
      <c r="U1561" s="515"/>
      <c r="X1561" s="515"/>
      <c r="Y1561" s="515"/>
      <c r="Z1561" s="515"/>
      <c r="AA1561" s="515"/>
      <c r="AB1561" s="515"/>
      <c r="AC1561" s="515"/>
    </row>
    <row r="1562" spans="10:29" ht="11.25">
      <c r="J1562" s="515"/>
      <c r="K1562" s="515"/>
      <c r="Q1562" s="515"/>
      <c r="U1562" s="515"/>
      <c r="X1562" s="515"/>
      <c r="Y1562" s="515"/>
      <c r="Z1562" s="515"/>
      <c r="AA1562" s="515"/>
      <c r="AB1562" s="515"/>
      <c r="AC1562" s="515"/>
    </row>
    <row r="1563" spans="10:29" ht="11.25">
      <c r="J1563" s="515"/>
      <c r="K1563" s="515"/>
      <c r="Q1563" s="515"/>
      <c r="U1563" s="515"/>
      <c r="X1563" s="515"/>
      <c r="Y1563" s="515"/>
      <c r="Z1563" s="515"/>
      <c r="AA1563" s="515"/>
      <c r="AB1563" s="515"/>
      <c r="AC1563" s="515"/>
    </row>
    <row r="1564" spans="10:29" ht="11.25">
      <c r="J1564" s="515"/>
      <c r="K1564" s="515"/>
      <c r="Q1564" s="515"/>
      <c r="U1564" s="515"/>
      <c r="X1564" s="515"/>
      <c r="Y1564" s="515"/>
      <c r="Z1564" s="515"/>
      <c r="AA1564" s="515"/>
      <c r="AB1564" s="515"/>
      <c r="AC1564" s="515"/>
    </row>
    <row r="1565" spans="10:29" ht="11.25">
      <c r="J1565" s="515"/>
      <c r="K1565" s="515"/>
      <c r="Q1565" s="515"/>
      <c r="U1565" s="515"/>
      <c r="X1565" s="515"/>
      <c r="Y1565" s="515"/>
      <c r="Z1565" s="515"/>
      <c r="AA1565" s="515"/>
      <c r="AB1565" s="515"/>
      <c r="AC1565" s="515"/>
    </row>
    <row r="1566" spans="10:29" ht="11.25">
      <c r="J1566" s="515"/>
      <c r="K1566" s="515"/>
      <c r="Q1566" s="515"/>
      <c r="U1566" s="515"/>
      <c r="X1566" s="515"/>
      <c r="Y1566" s="515"/>
      <c r="Z1566" s="515"/>
      <c r="AA1566" s="515"/>
      <c r="AB1566" s="515"/>
      <c r="AC1566" s="515"/>
    </row>
    <row r="1567" spans="10:29" ht="11.25">
      <c r="J1567" s="515"/>
      <c r="K1567" s="515"/>
      <c r="Q1567" s="515"/>
      <c r="U1567" s="515"/>
      <c r="X1567" s="515"/>
      <c r="Y1567" s="515"/>
      <c r="Z1567" s="515"/>
      <c r="AA1567" s="515"/>
      <c r="AB1567" s="515"/>
      <c r="AC1567" s="515"/>
    </row>
    <row r="1568" spans="10:29" ht="11.25">
      <c r="J1568" s="515"/>
      <c r="K1568" s="515"/>
      <c r="Q1568" s="515"/>
      <c r="U1568" s="515"/>
      <c r="X1568" s="515"/>
      <c r="Y1568" s="515"/>
      <c r="Z1568" s="515"/>
      <c r="AA1568" s="515"/>
      <c r="AB1568" s="515"/>
      <c r="AC1568" s="515"/>
    </row>
    <row r="1569" spans="10:29" ht="11.25">
      <c r="J1569" s="515"/>
      <c r="K1569" s="515"/>
      <c r="Q1569" s="515"/>
      <c r="U1569" s="515"/>
      <c r="X1569" s="515"/>
      <c r="Y1569" s="515"/>
      <c r="Z1569" s="515"/>
      <c r="AA1569" s="515"/>
      <c r="AB1569" s="515"/>
      <c r="AC1569" s="515"/>
    </row>
    <row r="1570" spans="10:29" ht="11.25">
      <c r="J1570" s="515"/>
      <c r="K1570" s="515"/>
      <c r="Q1570" s="515"/>
      <c r="U1570" s="515"/>
      <c r="X1570" s="515"/>
      <c r="Y1570" s="515"/>
      <c r="Z1570" s="515"/>
      <c r="AA1570" s="515"/>
      <c r="AB1570" s="515"/>
      <c r="AC1570" s="515"/>
    </row>
    <row r="1571" spans="10:29" ht="11.25">
      <c r="J1571" s="515"/>
      <c r="K1571" s="515"/>
      <c r="Q1571" s="515"/>
      <c r="U1571" s="515"/>
      <c r="X1571" s="515"/>
      <c r="Y1571" s="515"/>
      <c r="Z1571" s="515"/>
      <c r="AA1571" s="515"/>
      <c r="AB1571" s="515"/>
      <c r="AC1571" s="515"/>
    </row>
    <row r="1572" spans="10:29" ht="11.25">
      <c r="J1572" s="515"/>
      <c r="K1572" s="515"/>
      <c r="Q1572" s="515"/>
      <c r="U1572" s="515"/>
      <c r="X1572" s="515"/>
      <c r="Y1572" s="515"/>
      <c r="Z1572" s="515"/>
      <c r="AA1572" s="515"/>
      <c r="AB1572" s="515"/>
      <c r="AC1572" s="515"/>
    </row>
    <row r="1573" spans="10:29" ht="11.25">
      <c r="J1573" s="515"/>
      <c r="K1573" s="515"/>
      <c r="Q1573" s="515"/>
      <c r="U1573" s="515"/>
      <c r="X1573" s="515"/>
      <c r="Y1573" s="515"/>
      <c r="Z1573" s="515"/>
      <c r="AA1573" s="515"/>
      <c r="AB1573" s="515"/>
      <c r="AC1573" s="515"/>
    </row>
    <row r="1574" spans="10:29" ht="11.25">
      <c r="J1574" s="515"/>
      <c r="K1574" s="515"/>
      <c r="Q1574" s="515"/>
      <c r="U1574" s="515"/>
      <c r="X1574" s="515"/>
      <c r="Y1574" s="515"/>
      <c r="Z1574" s="515"/>
      <c r="AA1574" s="515"/>
      <c r="AB1574" s="515"/>
      <c r="AC1574" s="515"/>
    </row>
    <row r="1575" spans="10:29" ht="11.25">
      <c r="J1575" s="515"/>
      <c r="K1575" s="515"/>
      <c r="Q1575" s="515"/>
      <c r="U1575" s="515"/>
      <c r="X1575" s="515"/>
      <c r="Y1575" s="515"/>
      <c r="Z1575" s="515"/>
      <c r="AA1575" s="515"/>
      <c r="AB1575" s="515"/>
      <c r="AC1575" s="515"/>
    </row>
    <row r="1576" spans="10:29" ht="11.25">
      <c r="J1576" s="515"/>
      <c r="K1576" s="515"/>
      <c r="Q1576" s="515"/>
      <c r="U1576" s="515"/>
      <c r="X1576" s="515"/>
      <c r="Y1576" s="515"/>
      <c r="Z1576" s="515"/>
      <c r="AA1576" s="515"/>
      <c r="AB1576" s="515"/>
      <c r="AC1576" s="515"/>
    </row>
    <row r="1577" spans="10:29" ht="11.25">
      <c r="J1577" s="515"/>
      <c r="K1577" s="515"/>
      <c r="Q1577" s="515"/>
      <c r="U1577" s="515"/>
      <c r="X1577" s="515"/>
      <c r="Y1577" s="515"/>
      <c r="Z1577" s="515"/>
      <c r="AA1577" s="515"/>
      <c r="AB1577" s="515"/>
      <c r="AC1577" s="515"/>
    </row>
    <row r="1578" spans="10:29" ht="11.25">
      <c r="J1578" s="515"/>
      <c r="K1578" s="515"/>
      <c r="Q1578" s="515"/>
      <c r="U1578" s="515"/>
      <c r="X1578" s="515"/>
      <c r="Y1578" s="515"/>
      <c r="Z1578" s="515"/>
      <c r="AA1578" s="515"/>
      <c r="AB1578" s="515"/>
      <c r="AC1578" s="515"/>
    </row>
    <row r="1579" spans="10:29" ht="11.25">
      <c r="J1579" s="515"/>
      <c r="K1579" s="515"/>
      <c r="Q1579" s="515"/>
      <c r="U1579" s="515"/>
      <c r="X1579" s="515"/>
      <c r="Y1579" s="515"/>
      <c r="Z1579" s="515"/>
      <c r="AA1579" s="515"/>
      <c r="AB1579" s="515"/>
      <c r="AC1579" s="515"/>
    </row>
    <row r="1580" spans="10:29" ht="11.25">
      <c r="J1580" s="515"/>
      <c r="K1580" s="515"/>
      <c r="Q1580" s="515"/>
      <c r="U1580" s="515"/>
      <c r="X1580" s="515"/>
      <c r="Y1580" s="515"/>
      <c r="Z1580" s="515"/>
      <c r="AA1580" s="515"/>
      <c r="AB1580" s="515"/>
      <c r="AC1580" s="515"/>
    </row>
    <row r="1581" spans="10:29" ht="11.25">
      <c r="J1581" s="515"/>
      <c r="K1581" s="515"/>
      <c r="Q1581" s="515"/>
      <c r="U1581" s="515"/>
      <c r="X1581" s="515"/>
      <c r="Y1581" s="515"/>
      <c r="Z1581" s="515"/>
      <c r="AA1581" s="515"/>
      <c r="AB1581" s="515"/>
      <c r="AC1581" s="515"/>
    </row>
    <row r="1582" spans="10:29" ht="11.25">
      <c r="J1582" s="515"/>
      <c r="K1582" s="515"/>
      <c r="Q1582" s="515"/>
      <c r="U1582" s="515"/>
      <c r="X1582" s="515"/>
      <c r="Y1582" s="515"/>
      <c r="Z1582" s="515"/>
      <c r="AA1582" s="515"/>
      <c r="AB1582" s="515"/>
      <c r="AC1582" s="515"/>
    </row>
    <row r="1583" spans="10:29" ht="11.25">
      <c r="J1583" s="515"/>
      <c r="K1583" s="515"/>
      <c r="Q1583" s="515"/>
      <c r="U1583" s="515"/>
      <c r="X1583" s="515"/>
      <c r="Y1583" s="515"/>
      <c r="Z1583" s="515"/>
      <c r="AA1583" s="515"/>
      <c r="AB1583" s="515"/>
      <c r="AC1583" s="515"/>
    </row>
    <row r="1584" spans="10:29" ht="11.25">
      <c r="J1584" s="515"/>
      <c r="K1584" s="515"/>
      <c r="Q1584" s="515"/>
      <c r="U1584" s="515"/>
      <c r="X1584" s="515"/>
      <c r="Y1584" s="515"/>
      <c r="Z1584" s="515"/>
      <c r="AA1584" s="515"/>
      <c r="AB1584" s="515"/>
      <c r="AC1584" s="515"/>
    </row>
    <row r="1585" spans="10:29" ht="11.25">
      <c r="J1585" s="515"/>
      <c r="K1585" s="515"/>
      <c r="Q1585" s="515"/>
      <c r="U1585" s="515"/>
      <c r="X1585" s="515"/>
      <c r="Y1585" s="515"/>
      <c r="Z1585" s="515"/>
      <c r="AA1585" s="515"/>
      <c r="AB1585" s="515"/>
      <c r="AC1585" s="515"/>
    </row>
    <row r="1586" spans="10:29" ht="11.25">
      <c r="J1586" s="515"/>
      <c r="K1586" s="515"/>
      <c r="Q1586" s="515"/>
      <c r="U1586" s="515"/>
      <c r="X1586" s="515"/>
      <c r="Y1586" s="515"/>
      <c r="Z1586" s="515"/>
      <c r="AA1586" s="515"/>
      <c r="AB1586" s="515"/>
      <c r="AC1586" s="515"/>
    </row>
    <row r="1587" spans="10:29" ht="11.25">
      <c r="J1587" s="515"/>
      <c r="K1587" s="515"/>
      <c r="Q1587" s="515"/>
      <c r="U1587" s="515"/>
      <c r="X1587" s="515"/>
      <c r="Y1587" s="515"/>
      <c r="Z1587" s="515"/>
      <c r="AA1587" s="515"/>
      <c r="AB1587" s="515"/>
      <c r="AC1587" s="515"/>
    </row>
    <row r="1588" spans="10:29" ht="11.25">
      <c r="J1588" s="515"/>
      <c r="K1588" s="515"/>
      <c r="Q1588" s="515"/>
      <c r="U1588" s="515"/>
      <c r="X1588" s="515"/>
      <c r="Y1588" s="515"/>
      <c r="Z1588" s="515"/>
      <c r="AA1588" s="515"/>
      <c r="AB1588" s="515"/>
      <c r="AC1588" s="515"/>
    </row>
    <row r="1589" spans="10:29" ht="11.25">
      <c r="J1589" s="515"/>
      <c r="K1589" s="515"/>
      <c r="Q1589" s="515"/>
      <c r="U1589" s="515"/>
      <c r="X1589" s="515"/>
      <c r="Y1589" s="515"/>
      <c r="Z1589" s="515"/>
      <c r="AA1589" s="515"/>
      <c r="AB1589" s="515"/>
      <c r="AC1589" s="515"/>
    </row>
    <row r="1590" spans="10:29" ht="11.25">
      <c r="J1590" s="515"/>
      <c r="K1590" s="515"/>
      <c r="Q1590" s="515"/>
      <c r="U1590" s="515"/>
      <c r="X1590" s="515"/>
      <c r="Y1590" s="515"/>
      <c r="Z1590" s="515"/>
      <c r="AA1590" s="515"/>
      <c r="AB1590" s="515"/>
      <c r="AC1590" s="515"/>
    </row>
    <row r="1591" spans="10:29" ht="11.25">
      <c r="J1591" s="515"/>
      <c r="K1591" s="515"/>
      <c r="Q1591" s="515"/>
      <c r="U1591" s="515"/>
      <c r="X1591" s="515"/>
      <c r="Y1591" s="515"/>
      <c r="Z1591" s="515"/>
      <c r="AA1591" s="515"/>
      <c r="AB1591" s="515"/>
      <c r="AC1591" s="515"/>
    </row>
    <row r="1592" spans="10:29" ht="11.25">
      <c r="J1592" s="515"/>
      <c r="K1592" s="515"/>
      <c r="Q1592" s="515"/>
      <c r="U1592" s="515"/>
      <c r="X1592" s="515"/>
      <c r="Y1592" s="515"/>
      <c r="Z1592" s="515"/>
      <c r="AA1592" s="515"/>
      <c r="AB1592" s="515"/>
      <c r="AC1592" s="515"/>
    </row>
    <row r="1593" spans="10:29" ht="11.25">
      <c r="J1593" s="515"/>
      <c r="K1593" s="515"/>
      <c r="Q1593" s="515"/>
      <c r="U1593" s="515"/>
      <c r="X1593" s="515"/>
      <c r="Y1593" s="515"/>
      <c r="Z1593" s="515"/>
      <c r="AA1593" s="515"/>
      <c r="AB1593" s="515"/>
      <c r="AC1593" s="515"/>
    </row>
    <row r="1594" spans="10:29" ht="11.25">
      <c r="J1594" s="515"/>
      <c r="K1594" s="515"/>
      <c r="Q1594" s="515"/>
      <c r="U1594" s="515"/>
      <c r="X1594" s="515"/>
      <c r="Y1594" s="515"/>
      <c r="Z1594" s="515"/>
      <c r="AA1594" s="515"/>
      <c r="AB1594" s="515"/>
      <c r="AC1594" s="515"/>
    </row>
    <row r="1595" spans="10:29" ht="11.25">
      <c r="J1595" s="515"/>
      <c r="K1595" s="515"/>
      <c r="Q1595" s="515"/>
      <c r="U1595" s="515"/>
      <c r="X1595" s="515"/>
      <c r="Y1595" s="515"/>
      <c r="Z1595" s="515"/>
      <c r="AA1595" s="515"/>
      <c r="AB1595" s="515"/>
      <c r="AC1595" s="515"/>
    </row>
    <row r="1596" spans="10:29" ht="11.25">
      <c r="J1596" s="515"/>
      <c r="K1596" s="515"/>
      <c r="Q1596" s="515"/>
      <c r="U1596" s="515"/>
      <c r="X1596" s="515"/>
      <c r="Y1596" s="515"/>
      <c r="Z1596" s="515"/>
      <c r="AA1596" s="515"/>
      <c r="AB1596" s="515"/>
      <c r="AC1596" s="515"/>
    </row>
    <row r="1597" spans="10:29" ht="11.25">
      <c r="J1597" s="515"/>
      <c r="K1597" s="515"/>
      <c r="Q1597" s="515"/>
      <c r="U1597" s="515"/>
      <c r="X1597" s="515"/>
      <c r="Y1597" s="515"/>
      <c r="Z1597" s="515"/>
      <c r="AA1597" s="515"/>
      <c r="AB1597" s="515"/>
      <c r="AC1597" s="515"/>
    </row>
    <row r="1598" spans="10:29" ht="11.25">
      <c r="J1598" s="515"/>
      <c r="K1598" s="515"/>
      <c r="Q1598" s="515"/>
      <c r="U1598" s="515"/>
      <c r="X1598" s="515"/>
      <c r="Y1598" s="515"/>
      <c r="Z1598" s="515"/>
      <c r="AA1598" s="515"/>
      <c r="AB1598" s="515"/>
      <c r="AC1598" s="515"/>
    </row>
    <row r="1599" spans="10:29" ht="11.25">
      <c r="J1599" s="515"/>
      <c r="K1599" s="515"/>
      <c r="Q1599" s="515"/>
      <c r="U1599" s="515"/>
      <c r="X1599" s="515"/>
      <c r="Y1599" s="515"/>
      <c r="Z1599" s="515"/>
      <c r="AA1599" s="515"/>
      <c r="AB1599" s="515"/>
      <c r="AC1599" s="515"/>
    </row>
    <row r="1600" spans="10:29" ht="11.25">
      <c r="J1600" s="515"/>
      <c r="K1600" s="515"/>
      <c r="Q1600" s="515"/>
      <c r="U1600" s="515"/>
      <c r="X1600" s="515"/>
      <c r="Y1600" s="515"/>
      <c r="Z1600" s="515"/>
      <c r="AA1600" s="515"/>
      <c r="AB1600" s="515"/>
      <c r="AC1600" s="515"/>
    </row>
    <row r="1601" spans="10:29" ht="11.25">
      <c r="J1601" s="515"/>
      <c r="K1601" s="515"/>
      <c r="Q1601" s="515"/>
      <c r="U1601" s="515"/>
      <c r="X1601" s="515"/>
      <c r="Y1601" s="515"/>
      <c r="Z1601" s="515"/>
      <c r="AA1601" s="515"/>
      <c r="AB1601" s="515"/>
      <c r="AC1601" s="515"/>
    </row>
    <row r="1602" spans="10:29" ht="11.25">
      <c r="J1602" s="515"/>
      <c r="K1602" s="515"/>
      <c r="Q1602" s="515"/>
      <c r="U1602" s="515"/>
      <c r="X1602" s="515"/>
      <c r="Y1602" s="515"/>
      <c r="Z1602" s="515"/>
      <c r="AA1602" s="515"/>
      <c r="AB1602" s="515"/>
      <c r="AC1602" s="515"/>
    </row>
    <row r="1603" spans="10:29" ht="11.25">
      <c r="J1603" s="515"/>
      <c r="K1603" s="515"/>
      <c r="Q1603" s="515"/>
      <c r="U1603" s="515"/>
      <c r="X1603" s="515"/>
      <c r="Y1603" s="515"/>
      <c r="Z1603" s="515"/>
      <c r="AA1603" s="515"/>
      <c r="AB1603" s="515"/>
      <c r="AC1603" s="515"/>
    </row>
    <row r="1604" spans="10:29" ht="11.25">
      <c r="J1604" s="515"/>
      <c r="K1604" s="515"/>
      <c r="Q1604" s="515"/>
      <c r="U1604" s="515"/>
      <c r="X1604" s="515"/>
      <c r="Y1604" s="515"/>
      <c r="Z1604" s="515"/>
      <c r="AA1604" s="515"/>
      <c r="AB1604" s="515"/>
      <c r="AC1604" s="515"/>
    </row>
    <row r="1605" spans="10:29" ht="11.25">
      <c r="J1605" s="515"/>
      <c r="K1605" s="515"/>
      <c r="Q1605" s="515"/>
      <c r="U1605" s="515"/>
      <c r="X1605" s="515"/>
      <c r="Y1605" s="515"/>
      <c r="Z1605" s="515"/>
      <c r="AA1605" s="515"/>
      <c r="AB1605" s="515"/>
      <c r="AC1605" s="515"/>
    </row>
    <row r="1606" spans="10:29" ht="11.25">
      <c r="J1606" s="515"/>
      <c r="K1606" s="515"/>
      <c r="Q1606" s="515"/>
      <c r="U1606" s="515"/>
      <c r="X1606" s="515"/>
      <c r="Y1606" s="515"/>
      <c r="Z1606" s="515"/>
      <c r="AA1606" s="515"/>
      <c r="AB1606" s="515"/>
      <c r="AC1606" s="515"/>
    </row>
    <row r="1607" spans="10:29" ht="11.25">
      <c r="J1607" s="515"/>
      <c r="K1607" s="515"/>
      <c r="Q1607" s="515"/>
      <c r="U1607" s="515"/>
      <c r="X1607" s="515"/>
      <c r="Y1607" s="515"/>
      <c r="Z1607" s="515"/>
      <c r="AA1607" s="515"/>
      <c r="AB1607" s="515"/>
      <c r="AC1607" s="515"/>
    </row>
    <row r="1608" spans="10:29" ht="11.25">
      <c r="J1608" s="515"/>
      <c r="K1608" s="515"/>
      <c r="Q1608" s="515"/>
      <c r="U1608" s="515"/>
      <c r="X1608" s="515"/>
      <c r="Y1608" s="515"/>
      <c r="Z1608" s="515"/>
      <c r="AA1608" s="515"/>
      <c r="AB1608" s="515"/>
      <c r="AC1608" s="515"/>
    </row>
    <row r="1609" spans="10:29" ht="11.25">
      <c r="J1609" s="515"/>
      <c r="K1609" s="515"/>
      <c r="Q1609" s="515"/>
      <c r="U1609" s="515"/>
      <c r="X1609" s="515"/>
      <c r="Y1609" s="515"/>
      <c r="Z1609" s="515"/>
      <c r="AA1609" s="515"/>
      <c r="AB1609" s="515"/>
      <c r="AC1609" s="515"/>
    </row>
    <row r="1610" spans="10:29" ht="11.25">
      <c r="J1610" s="515"/>
      <c r="K1610" s="515"/>
      <c r="Q1610" s="515"/>
      <c r="U1610" s="515"/>
      <c r="X1610" s="515"/>
      <c r="Y1610" s="515"/>
      <c r="Z1610" s="515"/>
      <c r="AA1610" s="515"/>
      <c r="AB1610" s="515"/>
      <c r="AC1610" s="515"/>
    </row>
    <row r="1611" spans="10:29" ht="11.25">
      <c r="J1611" s="515"/>
      <c r="K1611" s="515"/>
      <c r="Q1611" s="515"/>
      <c r="U1611" s="515"/>
      <c r="X1611" s="515"/>
      <c r="Y1611" s="515"/>
      <c r="Z1611" s="515"/>
      <c r="AA1611" s="515"/>
      <c r="AB1611" s="515"/>
      <c r="AC1611" s="515"/>
    </row>
    <row r="1612" spans="10:29" ht="11.25">
      <c r="J1612" s="515"/>
      <c r="K1612" s="515"/>
      <c r="Q1612" s="515"/>
      <c r="U1612" s="515"/>
      <c r="X1612" s="515"/>
      <c r="Y1612" s="515"/>
      <c r="Z1612" s="515"/>
      <c r="AA1612" s="515"/>
      <c r="AB1612" s="515"/>
      <c r="AC1612" s="515"/>
    </row>
    <row r="1613" spans="10:29" ht="11.25">
      <c r="J1613" s="515"/>
      <c r="K1613" s="515"/>
      <c r="Q1613" s="515"/>
      <c r="U1613" s="515"/>
      <c r="X1613" s="515"/>
      <c r="Y1613" s="515"/>
      <c r="Z1613" s="515"/>
      <c r="AA1613" s="515"/>
      <c r="AB1613" s="515"/>
      <c r="AC1613" s="515"/>
    </row>
    <row r="1614" spans="10:29" ht="11.25">
      <c r="J1614" s="515"/>
      <c r="K1614" s="515"/>
      <c r="Q1614" s="515"/>
      <c r="U1614" s="515"/>
      <c r="X1614" s="515"/>
      <c r="Y1614" s="515"/>
      <c r="Z1614" s="515"/>
      <c r="AA1614" s="515"/>
      <c r="AB1614" s="515"/>
      <c r="AC1614" s="515"/>
    </row>
    <row r="1615" spans="10:29" ht="11.25">
      <c r="J1615" s="515"/>
      <c r="K1615" s="515"/>
      <c r="Q1615" s="515"/>
      <c r="U1615" s="515"/>
      <c r="X1615" s="515"/>
      <c r="Y1615" s="515"/>
      <c r="Z1615" s="515"/>
      <c r="AA1615" s="515"/>
      <c r="AB1615" s="515"/>
      <c r="AC1615" s="515"/>
    </row>
    <row r="1616" spans="10:29" ht="11.25">
      <c r="J1616" s="515"/>
      <c r="K1616" s="515"/>
      <c r="Q1616" s="515"/>
      <c r="U1616" s="515"/>
      <c r="X1616" s="515"/>
      <c r="Y1616" s="515"/>
      <c r="Z1616" s="515"/>
      <c r="AA1616" s="515"/>
      <c r="AB1616" s="515"/>
      <c r="AC1616" s="515"/>
    </row>
    <row r="1617" spans="10:29" ht="11.25">
      <c r="J1617" s="515"/>
      <c r="K1617" s="515"/>
      <c r="Q1617" s="515"/>
      <c r="U1617" s="515"/>
      <c r="X1617" s="515"/>
      <c r="Y1617" s="515"/>
      <c r="Z1617" s="515"/>
      <c r="AA1617" s="515"/>
      <c r="AB1617" s="515"/>
      <c r="AC1617" s="515"/>
    </row>
    <row r="1618" spans="10:29" ht="11.25">
      <c r="J1618" s="515"/>
      <c r="K1618" s="515"/>
      <c r="Q1618" s="515"/>
      <c r="U1618" s="515"/>
      <c r="X1618" s="515"/>
      <c r="Y1618" s="515"/>
      <c r="Z1618" s="515"/>
      <c r="AA1618" s="515"/>
      <c r="AB1618" s="515"/>
      <c r="AC1618" s="515"/>
    </row>
    <row r="1619" spans="10:29" ht="11.25">
      <c r="J1619" s="515"/>
      <c r="K1619" s="515"/>
      <c r="Q1619" s="515"/>
      <c r="U1619" s="515"/>
      <c r="X1619" s="515"/>
      <c r="Y1619" s="515"/>
      <c r="Z1619" s="515"/>
      <c r="AA1619" s="515"/>
      <c r="AB1619" s="515"/>
      <c r="AC1619" s="515"/>
    </row>
    <row r="1620" spans="10:29" ht="11.25">
      <c r="J1620" s="515"/>
      <c r="K1620" s="515"/>
      <c r="Q1620" s="515"/>
      <c r="U1620" s="515"/>
      <c r="X1620" s="515"/>
      <c r="Y1620" s="515"/>
      <c r="Z1620" s="515"/>
      <c r="AA1620" s="515"/>
      <c r="AB1620" s="515"/>
      <c r="AC1620" s="515"/>
    </row>
    <row r="1621" spans="10:29" ht="11.25">
      <c r="J1621" s="515"/>
      <c r="K1621" s="515"/>
      <c r="Q1621" s="515"/>
      <c r="U1621" s="515"/>
      <c r="X1621" s="515"/>
      <c r="Y1621" s="515"/>
      <c r="Z1621" s="515"/>
      <c r="AA1621" s="515"/>
      <c r="AB1621" s="515"/>
      <c r="AC1621" s="515"/>
    </row>
    <row r="1622" spans="10:29" ht="11.25">
      <c r="J1622" s="515"/>
      <c r="K1622" s="515"/>
      <c r="Q1622" s="515"/>
      <c r="U1622" s="515"/>
      <c r="X1622" s="515"/>
      <c r="Y1622" s="515"/>
      <c r="Z1622" s="515"/>
      <c r="AA1622" s="515"/>
      <c r="AB1622" s="515"/>
      <c r="AC1622" s="515"/>
    </row>
    <row r="1623" spans="10:29" ht="11.25">
      <c r="J1623" s="515"/>
      <c r="K1623" s="515"/>
      <c r="Q1623" s="515"/>
      <c r="U1623" s="515"/>
      <c r="X1623" s="515"/>
      <c r="Y1623" s="515"/>
      <c r="Z1623" s="515"/>
      <c r="AA1623" s="515"/>
      <c r="AB1623" s="515"/>
      <c r="AC1623" s="515"/>
    </row>
    <row r="1624" spans="10:29" ht="11.25">
      <c r="J1624" s="515"/>
      <c r="K1624" s="515"/>
      <c r="Q1624" s="515"/>
      <c r="U1624" s="515"/>
      <c r="X1624" s="515"/>
      <c r="Y1624" s="515"/>
      <c r="Z1624" s="515"/>
      <c r="AA1624" s="515"/>
      <c r="AB1624" s="515"/>
      <c r="AC1624" s="515"/>
    </row>
    <row r="1625" spans="10:29" ht="11.25">
      <c r="J1625" s="515"/>
      <c r="K1625" s="515"/>
      <c r="Q1625" s="515"/>
      <c r="U1625" s="515"/>
      <c r="X1625" s="515"/>
      <c r="Y1625" s="515"/>
      <c r="Z1625" s="515"/>
      <c r="AA1625" s="515"/>
      <c r="AB1625" s="515"/>
      <c r="AC1625" s="515"/>
    </row>
    <row r="1626" spans="10:29" ht="11.25">
      <c r="J1626" s="515"/>
      <c r="K1626" s="515"/>
      <c r="Q1626" s="515"/>
      <c r="U1626" s="515"/>
      <c r="X1626" s="515"/>
      <c r="Y1626" s="515"/>
      <c r="Z1626" s="515"/>
      <c r="AA1626" s="515"/>
      <c r="AB1626" s="515"/>
      <c r="AC1626" s="515"/>
    </row>
    <row r="1627" spans="10:29" ht="11.25">
      <c r="J1627" s="515"/>
      <c r="K1627" s="515"/>
      <c r="Q1627" s="515"/>
      <c r="U1627" s="515"/>
      <c r="X1627" s="515"/>
      <c r="Y1627" s="515"/>
      <c r="Z1627" s="515"/>
      <c r="AA1627" s="515"/>
      <c r="AB1627" s="515"/>
      <c r="AC1627" s="515"/>
    </row>
    <row r="1628" spans="10:29" ht="11.25">
      <c r="J1628" s="515"/>
      <c r="K1628" s="515"/>
      <c r="Q1628" s="515"/>
      <c r="U1628" s="515"/>
      <c r="X1628" s="515"/>
      <c r="Y1628" s="515"/>
      <c r="Z1628" s="515"/>
      <c r="AA1628" s="515"/>
      <c r="AB1628" s="515"/>
      <c r="AC1628" s="515"/>
    </row>
    <row r="1629" spans="10:29" ht="11.25">
      <c r="J1629" s="515"/>
      <c r="K1629" s="515"/>
      <c r="Q1629" s="515"/>
      <c r="U1629" s="515"/>
      <c r="X1629" s="515"/>
      <c r="Y1629" s="515"/>
      <c r="Z1629" s="515"/>
      <c r="AA1629" s="515"/>
      <c r="AB1629" s="515"/>
      <c r="AC1629" s="515"/>
    </row>
    <row r="1630" spans="10:29" ht="11.25">
      <c r="J1630" s="515"/>
      <c r="K1630" s="515"/>
      <c r="Q1630" s="515"/>
      <c r="U1630" s="515"/>
      <c r="X1630" s="515"/>
      <c r="Y1630" s="515"/>
      <c r="Z1630" s="515"/>
      <c r="AA1630" s="515"/>
      <c r="AB1630" s="515"/>
      <c r="AC1630" s="515"/>
    </row>
    <row r="1631" spans="10:29" ht="11.25">
      <c r="J1631" s="515"/>
      <c r="K1631" s="515"/>
      <c r="Q1631" s="515"/>
      <c r="U1631" s="515"/>
      <c r="X1631" s="515"/>
      <c r="Y1631" s="515"/>
      <c r="Z1631" s="515"/>
      <c r="AA1631" s="515"/>
      <c r="AB1631" s="515"/>
      <c r="AC1631" s="515"/>
    </row>
    <row r="1632" spans="10:29" ht="11.25">
      <c r="J1632" s="515"/>
      <c r="K1632" s="515"/>
      <c r="Q1632" s="515"/>
      <c r="U1632" s="515"/>
      <c r="X1632" s="515"/>
      <c r="Y1632" s="515"/>
      <c r="Z1632" s="515"/>
      <c r="AA1632" s="515"/>
      <c r="AB1632" s="515"/>
      <c r="AC1632" s="515"/>
    </row>
    <row r="1633" spans="10:29" ht="11.25">
      <c r="J1633" s="515"/>
      <c r="K1633" s="515"/>
      <c r="Q1633" s="515"/>
      <c r="U1633" s="515"/>
      <c r="X1633" s="515"/>
      <c r="Y1633" s="515"/>
      <c r="Z1633" s="515"/>
      <c r="AA1633" s="515"/>
      <c r="AB1633" s="515"/>
      <c r="AC1633" s="515"/>
    </row>
    <row r="1634" spans="10:29" ht="11.25">
      <c r="J1634" s="515"/>
      <c r="K1634" s="515"/>
      <c r="Q1634" s="515"/>
      <c r="U1634" s="515"/>
      <c r="X1634" s="515"/>
      <c r="Y1634" s="515"/>
      <c r="Z1634" s="515"/>
      <c r="AA1634" s="515"/>
      <c r="AB1634" s="515"/>
      <c r="AC1634" s="515"/>
    </row>
    <row r="1635" spans="10:29" ht="11.25">
      <c r="J1635" s="515"/>
      <c r="K1635" s="515"/>
      <c r="Q1635" s="515"/>
      <c r="U1635" s="515"/>
      <c r="X1635" s="515"/>
      <c r="Y1635" s="515"/>
      <c r="Z1635" s="515"/>
      <c r="AA1635" s="515"/>
      <c r="AB1635" s="515"/>
      <c r="AC1635" s="515"/>
    </row>
    <row r="1636" spans="10:29" ht="11.25">
      <c r="J1636" s="515"/>
      <c r="K1636" s="515"/>
      <c r="Q1636" s="515"/>
      <c r="U1636" s="515"/>
      <c r="X1636" s="515"/>
      <c r="Y1636" s="515"/>
      <c r="Z1636" s="515"/>
      <c r="AA1636" s="515"/>
      <c r="AB1636" s="515"/>
      <c r="AC1636" s="515"/>
    </row>
    <row r="1637" spans="10:29" ht="11.25">
      <c r="J1637" s="515"/>
      <c r="K1637" s="515"/>
      <c r="Q1637" s="515"/>
      <c r="U1637" s="515"/>
      <c r="X1637" s="515"/>
      <c r="Y1637" s="515"/>
      <c r="Z1637" s="515"/>
      <c r="AA1637" s="515"/>
      <c r="AB1637" s="515"/>
      <c r="AC1637" s="515"/>
    </row>
    <row r="1638" spans="10:29" ht="11.25">
      <c r="J1638" s="515"/>
      <c r="K1638" s="515"/>
      <c r="Q1638" s="515"/>
      <c r="U1638" s="515"/>
      <c r="X1638" s="515"/>
      <c r="Y1638" s="515"/>
      <c r="Z1638" s="515"/>
      <c r="AA1638" s="515"/>
      <c r="AB1638" s="515"/>
      <c r="AC1638" s="515"/>
    </row>
    <row r="1639" spans="10:29" ht="11.25">
      <c r="J1639" s="515"/>
      <c r="K1639" s="515"/>
      <c r="Q1639" s="515"/>
      <c r="U1639" s="515"/>
      <c r="X1639" s="515"/>
      <c r="Y1639" s="515"/>
      <c r="Z1639" s="515"/>
      <c r="AA1639" s="515"/>
      <c r="AB1639" s="515"/>
      <c r="AC1639" s="515"/>
    </row>
    <row r="1640" spans="10:29" ht="11.25">
      <c r="J1640" s="515"/>
      <c r="K1640" s="515"/>
      <c r="Q1640" s="515"/>
      <c r="U1640" s="515"/>
      <c r="X1640" s="515"/>
      <c r="Y1640" s="515"/>
      <c r="Z1640" s="515"/>
      <c r="AA1640" s="515"/>
      <c r="AB1640" s="515"/>
      <c r="AC1640" s="515"/>
    </row>
    <row r="1641" spans="10:29" ht="11.25">
      <c r="J1641" s="515"/>
      <c r="K1641" s="515"/>
      <c r="Q1641" s="515"/>
      <c r="U1641" s="515"/>
      <c r="X1641" s="515"/>
      <c r="Y1641" s="515"/>
      <c r="Z1641" s="515"/>
      <c r="AA1641" s="515"/>
      <c r="AB1641" s="515"/>
      <c r="AC1641" s="515"/>
    </row>
    <row r="1642" spans="10:29" ht="11.25">
      <c r="J1642" s="515"/>
      <c r="K1642" s="515"/>
      <c r="Q1642" s="515"/>
      <c r="U1642" s="515"/>
      <c r="X1642" s="515"/>
      <c r="Y1642" s="515"/>
      <c r="Z1642" s="515"/>
      <c r="AA1642" s="515"/>
      <c r="AB1642" s="515"/>
      <c r="AC1642" s="515"/>
    </row>
    <row r="1643" spans="10:29" ht="11.25">
      <c r="J1643" s="515"/>
      <c r="K1643" s="515"/>
      <c r="Q1643" s="515"/>
      <c r="U1643" s="515"/>
      <c r="X1643" s="515"/>
      <c r="Y1643" s="515"/>
      <c r="Z1643" s="515"/>
      <c r="AA1643" s="515"/>
      <c r="AB1643" s="515"/>
      <c r="AC1643" s="515"/>
    </row>
    <row r="1644" spans="10:29" ht="11.25">
      <c r="J1644" s="515"/>
      <c r="K1644" s="515"/>
      <c r="Q1644" s="515"/>
      <c r="U1644" s="515"/>
      <c r="X1644" s="515"/>
      <c r="Y1644" s="515"/>
      <c r="Z1644" s="515"/>
      <c r="AA1644" s="515"/>
      <c r="AB1644" s="515"/>
      <c r="AC1644" s="515"/>
    </row>
    <row r="1645" spans="10:29" ht="11.25">
      <c r="J1645" s="515"/>
      <c r="K1645" s="515"/>
      <c r="Q1645" s="515"/>
      <c r="U1645" s="515"/>
      <c r="X1645" s="515"/>
      <c r="Y1645" s="515"/>
      <c r="Z1645" s="515"/>
      <c r="AA1645" s="515"/>
      <c r="AB1645" s="515"/>
      <c r="AC1645" s="515"/>
    </row>
    <row r="1646" spans="10:29" ht="11.25">
      <c r="J1646" s="515"/>
      <c r="K1646" s="515"/>
      <c r="Q1646" s="515"/>
      <c r="U1646" s="515"/>
      <c r="X1646" s="515"/>
      <c r="Y1646" s="515"/>
      <c r="Z1646" s="515"/>
      <c r="AA1646" s="515"/>
      <c r="AB1646" s="515"/>
      <c r="AC1646" s="515"/>
    </row>
    <row r="1647" spans="10:29" ht="11.25">
      <c r="J1647" s="515"/>
      <c r="K1647" s="515"/>
      <c r="Q1647" s="515"/>
      <c r="U1647" s="515"/>
      <c r="X1647" s="515"/>
      <c r="Y1647" s="515"/>
      <c r="Z1647" s="515"/>
      <c r="AA1647" s="515"/>
      <c r="AB1647" s="515"/>
      <c r="AC1647" s="515"/>
    </row>
    <row r="1648" spans="10:29" ht="11.25">
      <c r="J1648" s="515"/>
      <c r="K1648" s="515"/>
      <c r="Q1648" s="515"/>
      <c r="U1648" s="515"/>
      <c r="X1648" s="515"/>
      <c r="Y1648" s="515"/>
      <c r="Z1648" s="515"/>
      <c r="AA1648" s="515"/>
      <c r="AB1648" s="515"/>
      <c r="AC1648" s="515"/>
    </row>
    <row r="1649" spans="10:29" ht="11.25">
      <c r="J1649" s="515"/>
      <c r="K1649" s="515"/>
      <c r="Q1649" s="515"/>
      <c r="U1649" s="515"/>
      <c r="X1649" s="515"/>
      <c r="Y1649" s="515"/>
      <c r="Z1649" s="515"/>
      <c r="AA1649" s="515"/>
      <c r="AB1649" s="515"/>
      <c r="AC1649" s="515"/>
    </row>
    <row r="1650" spans="10:29" ht="11.25">
      <c r="J1650" s="515"/>
      <c r="K1650" s="515"/>
      <c r="Q1650" s="515"/>
      <c r="U1650" s="515"/>
      <c r="X1650" s="515"/>
      <c r="Y1650" s="515"/>
      <c r="Z1650" s="515"/>
      <c r="AA1650" s="515"/>
      <c r="AB1650" s="515"/>
      <c r="AC1650" s="515"/>
    </row>
    <row r="1651" spans="10:29" ht="11.25">
      <c r="J1651" s="515"/>
      <c r="K1651" s="515"/>
      <c r="Q1651" s="515"/>
      <c r="U1651" s="515"/>
      <c r="X1651" s="515"/>
      <c r="Y1651" s="515"/>
      <c r="Z1651" s="515"/>
      <c r="AA1651" s="515"/>
      <c r="AB1651" s="515"/>
      <c r="AC1651" s="515"/>
    </row>
    <row r="1652" spans="10:29" ht="11.25">
      <c r="J1652" s="515"/>
      <c r="K1652" s="515"/>
      <c r="Q1652" s="515"/>
      <c r="U1652" s="515"/>
      <c r="X1652" s="515"/>
      <c r="Y1652" s="515"/>
      <c r="Z1652" s="515"/>
      <c r="AA1652" s="515"/>
      <c r="AB1652" s="515"/>
      <c r="AC1652" s="515"/>
    </row>
    <row r="1653" spans="10:29" ht="11.25">
      <c r="J1653" s="515"/>
      <c r="K1653" s="515"/>
      <c r="Q1653" s="515"/>
      <c r="U1653" s="515"/>
      <c r="X1653" s="515"/>
      <c r="Y1653" s="515"/>
      <c r="Z1653" s="515"/>
      <c r="AA1653" s="515"/>
      <c r="AB1653" s="515"/>
      <c r="AC1653" s="515"/>
    </row>
    <row r="1654" spans="10:29" ht="11.25">
      <c r="J1654" s="515"/>
      <c r="K1654" s="515"/>
      <c r="Q1654" s="515"/>
      <c r="U1654" s="515"/>
      <c r="X1654" s="515"/>
      <c r="Y1654" s="515"/>
      <c r="Z1654" s="515"/>
      <c r="AA1654" s="515"/>
      <c r="AB1654" s="515"/>
      <c r="AC1654" s="515"/>
    </row>
    <row r="1655" spans="10:29" ht="11.25">
      <c r="J1655" s="515"/>
      <c r="K1655" s="515"/>
      <c r="Q1655" s="515"/>
      <c r="U1655" s="515"/>
      <c r="X1655" s="515"/>
      <c r="Y1655" s="515"/>
      <c r="Z1655" s="515"/>
      <c r="AA1655" s="515"/>
      <c r="AB1655" s="515"/>
      <c r="AC1655" s="515"/>
    </row>
    <row r="1656" spans="10:29" ht="11.25">
      <c r="J1656" s="515"/>
      <c r="K1656" s="515"/>
      <c r="Q1656" s="515"/>
      <c r="U1656" s="515"/>
      <c r="X1656" s="515"/>
      <c r="Y1656" s="515"/>
      <c r="Z1656" s="515"/>
      <c r="AA1656" s="515"/>
      <c r="AB1656" s="515"/>
      <c r="AC1656" s="515"/>
    </row>
    <row r="1657" spans="10:29" ht="11.25">
      <c r="J1657" s="515"/>
      <c r="K1657" s="515"/>
      <c r="Q1657" s="515"/>
      <c r="U1657" s="515"/>
      <c r="X1657" s="515"/>
      <c r="Y1657" s="515"/>
      <c r="Z1657" s="515"/>
      <c r="AA1657" s="515"/>
      <c r="AB1657" s="515"/>
      <c r="AC1657" s="515"/>
    </row>
    <row r="1658" spans="10:29" ht="11.25">
      <c r="J1658" s="515"/>
      <c r="K1658" s="515"/>
      <c r="Q1658" s="515"/>
      <c r="U1658" s="515"/>
      <c r="X1658" s="515"/>
      <c r="Y1658" s="515"/>
      <c r="Z1658" s="515"/>
      <c r="AA1658" s="515"/>
      <c r="AB1658" s="515"/>
      <c r="AC1658" s="515"/>
    </row>
    <row r="1659" spans="10:29" ht="11.25">
      <c r="J1659" s="515"/>
      <c r="K1659" s="515"/>
      <c r="Q1659" s="515"/>
      <c r="U1659" s="515"/>
      <c r="X1659" s="515"/>
      <c r="Y1659" s="515"/>
      <c r="Z1659" s="515"/>
      <c r="AA1659" s="515"/>
      <c r="AB1659" s="515"/>
      <c r="AC1659" s="515"/>
    </row>
    <row r="1660" spans="10:29" ht="11.25">
      <c r="J1660" s="515"/>
      <c r="K1660" s="515"/>
      <c r="Q1660" s="515"/>
      <c r="U1660" s="515"/>
      <c r="X1660" s="515"/>
      <c r="Y1660" s="515"/>
      <c r="Z1660" s="515"/>
      <c r="AA1660" s="515"/>
      <c r="AB1660" s="515"/>
      <c r="AC1660" s="515"/>
    </row>
    <row r="1661" spans="10:29" ht="11.25">
      <c r="J1661" s="515"/>
      <c r="K1661" s="515"/>
      <c r="Q1661" s="515"/>
      <c r="U1661" s="515"/>
      <c r="X1661" s="515"/>
      <c r="Y1661" s="515"/>
      <c r="Z1661" s="515"/>
      <c r="AA1661" s="515"/>
      <c r="AB1661" s="515"/>
      <c r="AC1661" s="515"/>
    </row>
    <row r="1662" spans="10:29" ht="11.25">
      <c r="J1662" s="515"/>
      <c r="K1662" s="515"/>
      <c r="Q1662" s="515"/>
      <c r="U1662" s="515"/>
      <c r="X1662" s="515"/>
      <c r="Y1662" s="515"/>
      <c r="Z1662" s="515"/>
      <c r="AA1662" s="515"/>
      <c r="AB1662" s="515"/>
      <c r="AC1662" s="515"/>
    </row>
    <row r="1663" spans="10:29" ht="11.25">
      <c r="J1663" s="515"/>
      <c r="K1663" s="515"/>
      <c r="Q1663" s="515"/>
      <c r="U1663" s="515"/>
      <c r="X1663" s="515"/>
      <c r="Y1663" s="515"/>
      <c r="Z1663" s="515"/>
      <c r="AA1663" s="515"/>
      <c r="AB1663" s="515"/>
      <c r="AC1663" s="515"/>
    </row>
    <row r="1664" spans="10:29" ht="11.25">
      <c r="J1664" s="515"/>
      <c r="K1664" s="515"/>
      <c r="Q1664" s="515"/>
      <c r="U1664" s="515"/>
      <c r="X1664" s="515"/>
      <c r="Y1664" s="515"/>
      <c r="Z1664" s="515"/>
      <c r="AA1664" s="515"/>
      <c r="AB1664" s="515"/>
      <c r="AC1664" s="515"/>
    </row>
    <row r="1665" spans="10:29" ht="11.25">
      <c r="J1665" s="515"/>
      <c r="K1665" s="515"/>
      <c r="Q1665" s="515"/>
      <c r="U1665" s="515"/>
      <c r="X1665" s="515"/>
      <c r="Y1665" s="515"/>
      <c r="Z1665" s="515"/>
      <c r="AA1665" s="515"/>
      <c r="AB1665" s="515"/>
      <c r="AC1665" s="515"/>
    </row>
    <row r="1666" spans="10:29" ht="11.25">
      <c r="J1666" s="515"/>
      <c r="K1666" s="515"/>
      <c r="Q1666" s="515"/>
      <c r="U1666" s="515"/>
      <c r="X1666" s="515"/>
      <c r="Y1666" s="515"/>
      <c r="Z1666" s="515"/>
      <c r="AA1666" s="515"/>
      <c r="AB1666" s="515"/>
      <c r="AC1666" s="515"/>
    </row>
    <row r="1667" spans="10:29" ht="11.25">
      <c r="J1667" s="515"/>
      <c r="K1667" s="515"/>
      <c r="Q1667" s="515"/>
      <c r="U1667" s="515"/>
      <c r="X1667" s="515"/>
      <c r="Y1667" s="515"/>
      <c r="Z1667" s="515"/>
      <c r="AA1667" s="515"/>
      <c r="AB1667" s="515"/>
      <c r="AC1667" s="515"/>
    </row>
    <row r="1668" spans="10:29" ht="11.25">
      <c r="J1668" s="515"/>
      <c r="K1668" s="515"/>
      <c r="Q1668" s="515"/>
      <c r="U1668" s="515"/>
      <c r="X1668" s="515"/>
      <c r="Y1668" s="515"/>
      <c r="Z1668" s="515"/>
      <c r="AA1668" s="515"/>
      <c r="AB1668" s="515"/>
      <c r="AC1668" s="515"/>
    </row>
    <row r="1669" spans="10:29" ht="11.25">
      <c r="J1669" s="515"/>
      <c r="K1669" s="515"/>
      <c r="Q1669" s="515"/>
      <c r="U1669" s="515"/>
      <c r="X1669" s="515"/>
      <c r="Y1669" s="515"/>
      <c r="Z1669" s="515"/>
      <c r="AA1669" s="515"/>
      <c r="AB1669" s="515"/>
      <c r="AC1669" s="515"/>
    </row>
    <row r="1670" spans="10:29" ht="11.25">
      <c r="J1670" s="515"/>
      <c r="K1670" s="515"/>
      <c r="Q1670" s="515"/>
      <c r="U1670" s="515"/>
      <c r="X1670" s="515"/>
      <c r="Y1670" s="515"/>
      <c r="Z1670" s="515"/>
      <c r="AA1670" s="515"/>
      <c r="AB1670" s="515"/>
      <c r="AC1670" s="515"/>
    </row>
    <row r="1671" spans="10:29" ht="11.25">
      <c r="J1671" s="515"/>
      <c r="K1671" s="515"/>
      <c r="Q1671" s="515"/>
      <c r="U1671" s="515"/>
      <c r="X1671" s="515"/>
      <c r="Y1671" s="515"/>
      <c r="Z1671" s="515"/>
      <c r="AA1671" s="515"/>
      <c r="AB1671" s="515"/>
      <c r="AC1671" s="515"/>
    </row>
    <row r="1672" spans="10:29" ht="11.25">
      <c r="J1672" s="515"/>
      <c r="K1672" s="515"/>
      <c r="Q1672" s="515"/>
      <c r="U1672" s="515"/>
      <c r="X1672" s="515"/>
      <c r="Y1672" s="515"/>
      <c r="Z1672" s="515"/>
      <c r="AA1672" s="515"/>
      <c r="AB1672" s="515"/>
      <c r="AC1672" s="515"/>
    </row>
    <row r="1673" spans="10:29" ht="11.25">
      <c r="J1673" s="515"/>
      <c r="K1673" s="515"/>
      <c r="Q1673" s="515"/>
      <c r="U1673" s="515"/>
      <c r="X1673" s="515"/>
      <c r="Y1673" s="515"/>
      <c r="Z1673" s="515"/>
      <c r="AA1673" s="515"/>
      <c r="AB1673" s="515"/>
      <c r="AC1673" s="515"/>
    </row>
    <row r="1674" spans="10:29" ht="11.25">
      <c r="J1674" s="515"/>
      <c r="K1674" s="515"/>
      <c r="Q1674" s="515"/>
      <c r="U1674" s="515"/>
      <c r="X1674" s="515"/>
      <c r="Y1674" s="515"/>
      <c r="Z1674" s="515"/>
      <c r="AA1674" s="515"/>
      <c r="AB1674" s="515"/>
      <c r="AC1674" s="515"/>
    </row>
    <row r="1675" spans="10:29" ht="11.25">
      <c r="J1675" s="515"/>
      <c r="K1675" s="515"/>
      <c r="Q1675" s="515"/>
      <c r="U1675" s="515"/>
      <c r="X1675" s="515"/>
      <c r="Y1675" s="515"/>
      <c r="Z1675" s="515"/>
      <c r="AA1675" s="515"/>
      <c r="AB1675" s="515"/>
      <c r="AC1675" s="515"/>
    </row>
    <row r="1676" spans="10:29" ht="11.25">
      <c r="J1676" s="515"/>
      <c r="K1676" s="515"/>
      <c r="Q1676" s="515"/>
      <c r="U1676" s="515"/>
      <c r="X1676" s="515"/>
      <c r="Y1676" s="515"/>
      <c r="Z1676" s="515"/>
      <c r="AA1676" s="515"/>
      <c r="AB1676" s="515"/>
      <c r="AC1676" s="515"/>
    </row>
    <row r="1677" spans="10:29" ht="11.25">
      <c r="J1677" s="515"/>
      <c r="K1677" s="515"/>
      <c r="Q1677" s="515"/>
      <c r="U1677" s="515"/>
      <c r="X1677" s="515"/>
      <c r="Y1677" s="515"/>
      <c r="Z1677" s="515"/>
      <c r="AA1677" s="515"/>
      <c r="AB1677" s="515"/>
      <c r="AC1677" s="515"/>
    </row>
    <row r="1678" spans="10:29" ht="11.25">
      <c r="J1678" s="515"/>
      <c r="K1678" s="515"/>
      <c r="Q1678" s="515"/>
      <c r="U1678" s="515"/>
      <c r="X1678" s="515"/>
      <c r="Y1678" s="515"/>
      <c r="Z1678" s="515"/>
      <c r="AA1678" s="515"/>
      <c r="AB1678" s="515"/>
      <c r="AC1678" s="515"/>
    </row>
    <row r="1679" spans="10:29" ht="11.25">
      <c r="J1679" s="515"/>
      <c r="K1679" s="515"/>
      <c r="Q1679" s="515"/>
      <c r="U1679" s="515"/>
      <c r="X1679" s="515"/>
      <c r="Y1679" s="515"/>
      <c r="Z1679" s="515"/>
      <c r="AA1679" s="515"/>
      <c r="AB1679" s="515"/>
      <c r="AC1679" s="515"/>
    </row>
    <row r="1680" spans="10:29" ht="11.25">
      <c r="J1680" s="515"/>
      <c r="K1680" s="515"/>
      <c r="Q1680" s="515"/>
      <c r="U1680" s="515"/>
      <c r="X1680" s="515"/>
      <c r="Y1680" s="515"/>
      <c r="Z1680" s="515"/>
      <c r="AA1680" s="515"/>
      <c r="AB1680" s="515"/>
      <c r="AC1680" s="515"/>
    </row>
    <row r="1681" spans="10:29" ht="11.25">
      <c r="J1681" s="515"/>
      <c r="K1681" s="515"/>
      <c r="Q1681" s="515"/>
      <c r="U1681" s="515"/>
      <c r="X1681" s="515"/>
      <c r="Y1681" s="515"/>
      <c r="Z1681" s="515"/>
      <c r="AA1681" s="515"/>
      <c r="AB1681" s="515"/>
      <c r="AC1681" s="515"/>
    </row>
    <row r="1682" spans="10:29" ht="11.25">
      <c r="J1682" s="515"/>
      <c r="K1682" s="515"/>
      <c r="Q1682" s="515"/>
      <c r="U1682" s="515"/>
      <c r="X1682" s="515"/>
      <c r="Y1682" s="515"/>
      <c r="Z1682" s="515"/>
      <c r="AA1682" s="515"/>
      <c r="AB1682" s="515"/>
      <c r="AC1682" s="515"/>
    </row>
    <row r="1683" spans="10:29" ht="11.25">
      <c r="J1683" s="515"/>
      <c r="K1683" s="515"/>
      <c r="Q1683" s="515"/>
      <c r="U1683" s="515"/>
      <c r="X1683" s="515"/>
      <c r="Y1683" s="515"/>
      <c r="Z1683" s="515"/>
      <c r="AA1683" s="515"/>
      <c r="AB1683" s="515"/>
      <c r="AC1683" s="515"/>
    </row>
    <row r="1684" spans="10:29" ht="11.25">
      <c r="J1684" s="515"/>
      <c r="K1684" s="515"/>
      <c r="Q1684" s="515"/>
      <c r="U1684" s="515"/>
      <c r="X1684" s="515"/>
      <c r="Y1684" s="515"/>
      <c r="Z1684" s="515"/>
      <c r="AA1684" s="515"/>
      <c r="AB1684" s="515"/>
      <c r="AC1684" s="515"/>
    </row>
    <row r="1685" spans="10:29" ht="11.25">
      <c r="J1685" s="515"/>
      <c r="K1685" s="515"/>
      <c r="Q1685" s="515"/>
      <c r="U1685" s="515"/>
      <c r="X1685" s="515"/>
      <c r="Y1685" s="515"/>
      <c r="Z1685" s="515"/>
      <c r="AA1685" s="515"/>
      <c r="AB1685" s="515"/>
      <c r="AC1685" s="515"/>
    </row>
    <row r="1686" spans="10:29" ht="11.25">
      <c r="J1686" s="515"/>
      <c r="K1686" s="515"/>
      <c r="Q1686" s="515"/>
      <c r="U1686" s="515"/>
      <c r="X1686" s="515"/>
      <c r="Y1686" s="515"/>
      <c r="Z1686" s="515"/>
      <c r="AA1686" s="515"/>
      <c r="AB1686" s="515"/>
      <c r="AC1686" s="515"/>
    </row>
    <row r="1687" spans="10:29" ht="11.25">
      <c r="J1687" s="515"/>
      <c r="K1687" s="515"/>
      <c r="Q1687" s="515"/>
      <c r="U1687" s="515"/>
      <c r="X1687" s="515"/>
      <c r="Y1687" s="515"/>
      <c r="Z1687" s="515"/>
      <c r="AA1687" s="515"/>
      <c r="AB1687" s="515"/>
      <c r="AC1687" s="515"/>
    </row>
    <row r="1688" spans="10:29" ht="11.25">
      <c r="J1688" s="515"/>
      <c r="K1688" s="515"/>
      <c r="Q1688" s="515"/>
      <c r="U1688" s="515"/>
      <c r="X1688" s="515"/>
      <c r="Y1688" s="515"/>
      <c r="Z1688" s="515"/>
      <c r="AA1688" s="515"/>
      <c r="AB1688" s="515"/>
      <c r="AC1688" s="515"/>
    </row>
    <row r="1689" spans="10:29" ht="11.25">
      <c r="J1689" s="515"/>
      <c r="K1689" s="515"/>
      <c r="Q1689" s="515"/>
      <c r="U1689" s="515"/>
      <c r="X1689" s="515"/>
      <c r="Y1689" s="515"/>
      <c r="Z1689" s="515"/>
      <c r="AA1689" s="515"/>
      <c r="AB1689" s="515"/>
      <c r="AC1689" s="515"/>
    </row>
    <row r="1690" spans="10:29" ht="11.25">
      <c r="J1690" s="515"/>
      <c r="K1690" s="515"/>
      <c r="Q1690" s="515"/>
      <c r="U1690" s="515"/>
      <c r="X1690" s="515"/>
      <c r="Y1690" s="515"/>
      <c r="Z1690" s="515"/>
      <c r="AA1690" s="515"/>
      <c r="AB1690" s="515"/>
      <c r="AC1690" s="515"/>
    </row>
    <row r="1691" spans="10:29" ht="11.25">
      <c r="J1691" s="515"/>
      <c r="K1691" s="515"/>
      <c r="Q1691" s="515"/>
      <c r="U1691" s="515"/>
      <c r="X1691" s="515"/>
      <c r="Y1691" s="515"/>
      <c r="Z1691" s="515"/>
      <c r="AA1691" s="515"/>
      <c r="AB1691" s="515"/>
      <c r="AC1691" s="515"/>
    </row>
    <row r="1692" spans="10:29" ht="11.25">
      <c r="J1692" s="515"/>
      <c r="K1692" s="515"/>
      <c r="Q1692" s="515"/>
      <c r="U1692" s="515"/>
      <c r="X1692" s="515"/>
      <c r="Y1692" s="515"/>
      <c r="Z1692" s="515"/>
      <c r="AA1692" s="515"/>
      <c r="AB1692" s="515"/>
      <c r="AC1692" s="515"/>
    </row>
    <row r="1693" spans="10:29" ht="11.25">
      <c r="J1693" s="515"/>
      <c r="K1693" s="515"/>
      <c r="Q1693" s="515"/>
      <c r="U1693" s="515"/>
      <c r="X1693" s="515"/>
      <c r="Y1693" s="515"/>
      <c r="Z1693" s="515"/>
      <c r="AA1693" s="515"/>
      <c r="AB1693" s="515"/>
      <c r="AC1693" s="515"/>
    </row>
    <row r="1694" spans="10:29" ht="11.25">
      <c r="J1694" s="515"/>
      <c r="K1694" s="515"/>
      <c r="Q1694" s="515"/>
      <c r="U1694" s="515"/>
      <c r="X1694" s="515"/>
      <c r="Y1694" s="515"/>
      <c r="Z1694" s="515"/>
      <c r="AA1694" s="515"/>
      <c r="AB1694" s="515"/>
      <c r="AC1694" s="515"/>
    </row>
    <row r="1695" spans="10:29" ht="11.25">
      <c r="J1695" s="515"/>
      <c r="K1695" s="515"/>
      <c r="Q1695" s="515"/>
      <c r="U1695" s="515"/>
      <c r="X1695" s="515"/>
      <c r="Y1695" s="515"/>
      <c r="Z1695" s="515"/>
      <c r="AA1695" s="515"/>
      <c r="AB1695" s="515"/>
      <c r="AC1695" s="515"/>
    </row>
    <row r="1696" spans="10:29" ht="11.25">
      <c r="J1696" s="515"/>
      <c r="K1696" s="515"/>
      <c r="Q1696" s="515"/>
      <c r="U1696" s="515"/>
      <c r="X1696" s="515"/>
      <c r="Y1696" s="515"/>
      <c r="Z1696" s="515"/>
      <c r="AA1696" s="515"/>
      <c r="AB1696" s="515"/>
      <c r="AC1696" s="515"/>
    </row>
    <row r="1697" spans="10:29" ht="11.25">
      <c r="J1697" s="515"/>
      <c r="K1697" s="515"/>
      <c r="Q1697" s="515"/>
      <c r="U1697" s="515"/>
      <c r="X1697" s="515"/>
      <c r="Y1697" s="515"/>
      <c r="Z1697" s="515"/>
      <c r="AA1697" s="515"/>
      <c r="AB1697" s="515"/>
      <c r="AC1697" s="515"/>
    </row>
    <row r="1698" spans="10:29" ht="11.25">
      <c r="J1698" s="515"/>
      <c r="K1698" s="515"/>
      <c r="Q1698" s="515"/>
      <c r="U1698" s="515"/>
      <c r="X1698" s="515"/>
      <c r="Y1698" s="515"/>
      <c r="Z1698" s="515"/>
      <c r="AA1698" s="515"/>
      <c r="AB1698" s="515"/>
      <c r="AC1698" s="515"/>
    </row>
    <row r="1699" spans="10:29" ht="11.25">
      <c r="J1699" s="515"/>
      <c r="K1699" s="515"/>
      <c r="Q1699" s="515"/>
      <c r="U1699" s="515"/>
      <c r="X1699" s="515"/>
      <c r="Y1699" s="515"/>
      <c r="Z1699" s="515"/>
      <c r="AA1699" s="515"/>
      <c r="AB1699" s="515"/>
      <c r="AC1699" s="515"/>
    </row>
    <row r="1700" spans="10:29" ht="11.25">
      <c r="J1700" s="515"/>
      <c r="K1700" s="515"/>
      <c r="Q1700" s="515"/>
      <c r="U1700" s="515"/>
      <c r="X1700" s="515"/>
      <c r="Y1700" s="515"/>
      <c r="Z1700" s="515"/>
      <c r="AA1700" s="515"/>
      <c r="AB1700" s="515"/>
      <c r="AC1700" s="515"/>
    </row>
    <row r="1701" spans="10:29" ht="11.25">
      <c r="J1701" s="515"/>
      <c r="K1701" s="515"/>
      <c r="Q1701" s="515"/>
      <c r="U1701" s="515"/>
      <c r="X1701" s="515"/>
      <c r="Y1701" s="515"/>
      <c r="Z1701" s="515"/>
      <c r="AA1701" s="515"/>
      <c r="AB1701" s="515"/>
      <c r="AC1701" s="515"/>
    </row>
    <row r="1702" spans="10:29" ht="11.25">
      <c r="J1702" s="515"/>
      <c r="K1702" s="515"/>
      <c r="Q1702" s="515"/>
      <c r="U1702" s="515"/>
      <c r="X1702" s="515"/>
      <c r="Y1702" s="515"/>
      <c r="Z1702" s="515"/>
      <c r="AA1702" s="515"/>
      <c r="AB1702" s="515"/>
      <c r="AC1702" s="515"/>
    </row>
    <row r="1703" spans="10:29" ht="11.25">
      <c r="J1703" s="515"/>
      <c r="K1703" s="515"/>
      <c r="Q1703" s="515"/>
      <c r="U1703" s="515"/>
      <c r="X1703" s="515"/>
      <c r="Y1703" s="515"/>
      <c r="Z1703" s="515"/>
      <c r="AA1703" s="515"/>
      <c r="AB1703" s="515"/>
      <c r="AC1703" s="515"/>
    </row>
    <row r="1704" spans="10:29" ht="11.25">
      <c r="J1704" s="515"/>
      <c r="K1704" s="515"/>
      <c r="Q1704" s="515"/>
      <c r="U1704" s="515"/>
      <c r="X1704" s="515"/>
      <c r="Y1704" s="515"/>
      <c r="Z1704" s="515"/>
      <c r="AA1704" s="515"/>
      <c r="AB1704" s="515"/>
      <c r="AC1704" s="515"/>
    </row>
    <row r="1705" spans="10:29" ht="11.25">
      <c r="J1705" s="515"/>
      <c r="K1705" s="515"/>
      <c r="Q1705" s="515"/>
      <c r="U1705" s="515"/>
      <c r="X1705" s="515"/>
      <c r="Y1705" s="515"/>
      <c r="Z1705" s="515"/>
      <c r="AA1705" s="515"/>
      <c r="AB1705" s="515"/>
      <c r="AC1705" s="515"/>
    </row>
    <row r="1706" spans="10:29" ht="11.25">
      <c r="J1706" s="515"/>
      <c r="K1706" s="515"/>
      <c r="Q1706" s="515"/>
      <c r="U1706" s="515"/>
      <c r="X1706" s="515"/>
      <c r="Y1706" s="515"/>
      <c r="Z1706" s="515"/>
      <c r="AA1706" s="515"/>
      <c r="AB1706" s="515"/>
      <c r="AC1706" s="515"/>
    </row>
    <row r="1707" spans="10:29" ht="11.25">
      <c r="J1707" s="515"/>
      <c r="K1707" s="515"/>
      <c r="Q1707" s="515"/>
      <c r="U1707" s="515"/>
      <c r="X1707" s="515"/>
      <c r="Y1707" s="515"/>
      <c r="Z1707" s="515"/>
      <c r="AA1707" s="515"/>
      <c r="AB1707" s="515"/>
      <c r="AC1707" s="515"/>
    </row>
    <row r="1708" spans="10:29" ht="11.25">
      <c r="J1708" s="515"/>
      <c r="K1708" s="515"/>
      <c r="Q1708" s="515"/>
      <c r="U1708" s="515"/>
      <c r="X1708" s="515"/>
      <c r="Y1708" s="515"/>
      <c r="Z1708" s="515"/>
      <c r="AA1708" s="515"/>
      <c r="AB1708" s="515"/>
      <c r="AC1708" s="515"/>
    </row>
    <row r="1709" spans="10:29" ht="11.25">
      <c r="J1709" s="515"/>
      <c r="K1709" s="515"/>
      <c r="Q1709" s="515"/>
      <c r="U1709" s="515"/>
      <c r="X1709" s="515"/>
      <c r="Y1709" s="515"/>
      <c r="Z1709" s="515"/>
      <c r="AA1709" s="515"/>
      <c r="AB1709" s="515"/>
      <c r="AC1709" s="515"/>
    </row>
    <row r="1710" spans="10:29" ht="11.25">
      <c r="J1710" s="515"/>
      <c r="K1710" s="515"/>
      <c r="Q1710" s="515"/>
      <c r="U1710" s="515"/>
      <c r="X1710" s="515"/>
      <c r="Y1710" s="515"/>
      <c r="Z1710" s="515"/>
      <c r="AA1710" s="515"/>
      <c r="AB1710" s="515"/>
      <c r="AC1710" s="515"/>
    </row>
    <row r="1711" spans="10:29" ht="11.25">
      <c r="J1711" s="515"/>
      <c r="K1711" s="515"/>
      <c r="Q1711" s="515"/>
      <c r="U1711" s="515"/>
      <c r="X1711" s="515"/>
      <c r="Y1711" s="515"/>
      <c r="Z1711" s="515"/>
      <c r="AA1711" s="515"/>
      <c r="AB1711" s="515"/>
      <c r="AC1711" s="515"/>
    </row>
    <row r="1712" spans="10:29" ht="11.25">
      <c r="J1712" s="515"/>
      <c r="K1712" s="515"/>
      <c r="Q1712" s="515"/>
      <c r="U1712" s="515"/>
      <c r="X1712" s="515"/>
      <c r="Y1712" s="515"/>
      <c r="Z1712" s="515"/>
      <c r="AA1712" s="515"/>
      <c r="AB1712" s="515"/>
      <c r="AC1712" s="515"/>
    </row>
    <row r="1713" spans="10:29" ht="11.25">
      <c r="J1713" s="515"/>
      <c r="K1713" s="515"/>
      <c r="Q1713" s="515"/>
      <c r="U1713" s="515"/>
      <c r="X1713" s="515"/>
      <c r="Y1713" s="515"/>
      <c r="Z1713" s="515"/>
      <c r="AA1713" s="515"/>
      <c r="AB1713" s="515"/>
      <c r="AC1713" s="515"/>
    </row>
    <row r="1714" spans="10:29" ht="11.25">
      <c r="J1714" s="515"/>
      <c r="K1714" s="515"/>
      <c r="Q1714" s="515"/>
      <c r="U1714" s="515"/>
      <c r="X1714" s="515"/>
      <c r="Y1714" s="515"/>
      <c r="Z1714" s="515"/>
      <c r="AA1714" s="515"/>
      <c r="AB1714" s="515"/>
      <c r="AC1714" s="515"/>
    </row>
    <row r="1715" spans="10:29" ht="11.25">
      <c r="J1715" s="515"/>
      <c r="K1715" s="515"/>
      <c r="Q1715" s="515"/>
      <c r="U1715" s="515"/>
      <c r="X1715" s="515"/>
      <c r="Y1715" s="515"/>
      <c r="Z1715" s="515"/>
      <c r="AA1715" s="515"/>
      <c r="AB1715" s="515"/>
      <c r="AC1715" s="515"/>
    </row>
    <row r="1716" spans="10:29" ht="11.25">
      <c r="J1716" s="515"/>
      <c r="K1716" s="515"/>
      <c r="Q1716" s="515"/>
      <c r="U1716" s="515"/>
      <c r="X1716" s="515"/>
      <c r="Y1716" s="515"/>
      <c r="Z1716" s="515"/>
      <c r="AA1716" s="515"/>
      <c r="AB1716" s="515"/>
      <c r="AC1716" s="515"/>
    </row>
    <row r="1717" spans="10:29" ht="11.25">
      <c r="J1717" s="515"/>
      <c r="K1717" s="515"/>
      <c r="Q1717" s="515"/>
      <c r="U1717" s="515"/>
      <c r="X1717" s="515"/>
      <c r="Y1717" s="515"/>
      <c r="Z1717" s="515"/>
      <c r="AA1717" s="515"/>
      <c r="AB1717" s="515"/>
      <c r="AC1717" s="515"/>
    </row>
    <row r="1718" spans="10:29" ht="11.25">
      <c r="J1718" s="515"/>
      <c r="K1718" s="515"/>
      <c r="Q1718" s="515"/>
      <c r="U1718" s="515"/>
      <c r="X1718" s="515"/>
      <c r="Y1718" s="515"/>
      <c r="Z1718" s="515"/>
      <c r="AA1718" s="515"/>
      <c r="AB1718" s="515"/>
      <c r="AC1718" s="515"/>
    </row>
    <row r="1719" spans="10:29" ht="11.25">
      <c r="J1719" s="515"/>
      <c r="K1719" s="515"/>
      <c r="Q1719" s="515"/>
      <c r="U1719" s="515"/>
      <c r="X1719" s="515"/>
      <c r="Y1719" s="515"/>
      <c r="Z1719" s="515"/>
      <c r="AA1719" s="515"/>
      <c r="AB1719" s="515"/>
      <c r="AC1719" s="515"/>
    </row>
    <row r="1720" spans="10:29" ht="11.25">
      <c r="J1720" s="515"/>
      <c r="K1720" s="515"/>
      <c r="Q1720" s="515"/>
      <c r="U1720" s="515"/>
      <c r="X1720" s="515"/>
      <c r="Y1720" s="515"/>
      <c r="Z1720" s="515"/>
      <c r="AA1720" s="515"/>
      <c r="AB1720" s="515"/>
      <c r="AC1720" s="515"/>
    </row>
    <row r="1721" spans="10:29" ht="11.25">
      <c r="J1721" s="515"/>
      <c r="K1721" s="515"/>
      <c r="Q1721" s="515"/>
      <c r="U1721" s="515"/>
      <c r="X1721" s="515"/>
      <c r="Y1721" s="515"/>
      <c r="Z1721" s="515"/>
      <c r="AA1721" s="515"/>
      <c r="AB1721" s="515"/>
      <c r="AC1721" s="515"/>
    </row>
    <row r="1722" spans="10:29" ht="11.25">
      <c r="J1722" s="515"/>
      <c r="K1722" s="515"/>
      <c r="Q1722" s="515"/>
      <c r="U1722" s="515"/>
      <c r="X1722" s="515"/>
      <c r="Y1722" s="515"/>
      <c r="Z1722" s="515"/>
      <c r="AA1722" s="515"/>
      <c r="AB1722" s="515"/>
      <c r="AC1722" s="515"/>
    </row>
    <row r="1723" spans="10:29" ht="11.25">
      <c r="J1723" s="515"/>
      <c r="K1723" s="515"/>
      <c r="Q1723" s="515"/>
      <c r="U1723" s="515"/>
      <c r="X1723" s="515"/>
      <c r="Y1723" s="515"/>
      <c r="Z1723" s="515"/>
      <c r="AA1723" s="515"/>
      <c r="AB1723" s="515"/>
      <c r="AC1723" s="515"/>
    </row>
    <row r="1724" spans="10:29" ht="11.25">
      <c r="J1724" s="515"/>
      <c r="K1724" s="515"/>
      <c r="Q1724" s="515"/>
      <c r="U1724" s="515"/>
      <c r="X1724" s="515"/>
      <c r="Y1724" s="515"/>
      <c r="Z1724" s="515"/>
      <c r="AA1724" s="515"/>
      <c r="AB1724" s="515"/>
      <c r="AC1724" s="515"/>
    </row>
    <row r="1725" spans="10:29" ht="11.25">
      <c r="J1725" s="515"/>
      <c r="K1725" s="515"/>
      <c r="Q1725" s="515"/>
      <c r="U1725" s="515"/>
      <c r="X1725" s="515"/>
      <c r="Y1725" s="515"/>
      <c r="Z1725" s="515"/>
      <c r="AA1725" s="515"/>
      <c r="AB1725" s="515"/>
      <c r="AC1725" s="515"/>
    </row>
    <row r="1726" spans="10:29" ht="11.25">
      <c r="J1726" s="515"/>
      <c r="K1726" s="515"/>
      <c r="Q1726" s="515"/>
      <c r="U1726" s="515"/>
      <c r="X1726" s="515"/>
      <c r="Y1726" s="515"/>
      <c r="Z1726" s="515"/>
      <c r="AA1726" s="515"/>
      <c r="AB1726" s="515"/>
      <c r="AC1726" s="515"/>
    </row>
    <row r="1727" spans="10:29" ht="11.25">
      <c r="J1727" s="515"/>
      <c r="K1727" s="515"/>
      <c r="Q1727" s="515"/>
      <c r="U1727" s="515"/>
      <c r="X1727" s="515"/>
      <c r="Y1727" s="515"/>
      <c r="Z1727" s="515"/>
      <c r="AA1727" s="515"/>
      <c r="AB1727" s="515"/>
      <c r="AC1727" s="515"/>
    </row>
    <row r="1728" spans="10:29" ht="11.25">
      <c r="J1728" s="515"/>
      <c r="K1728" s="515"/>
      <c r="Q1728" s="515"/>
      <c r="U1728" s="515"/>
      <c r="X1728" s="515"/>
      <c r="Y1728" s="515"/>
      <c r="Z1728" s="515"/>
      <c r="AA1728" s="515"/>
      <c r="AB1728" s="515"/>
      <c r="AC1728" s="515"/>
    </row>
    <row r="1729" spans="10:29" ht="11.25">
      <c r="J1729" s="515"/>
      <c r="K1729" s="515"/>
      <c r="Q1729" s="515"/>
      <c r="U1729" s="515"/>
      <c r="X1729" s="515"/>
      <c r="Y1729" s="515"/>
      <c r="Z1729" s="515"/>
      <c r="AA1729" s="515"/>
      <c r="AB1729" s="515"/>
      <c r="AC1729" s="515"/>
    </row>
    <row r="1730" spans="10:29" ht="11.25">
      <c r="J1730" s="515"/>
      <c r="K1730" s="515"/>
      <c r="Q1730" s="515"/>
      <c r="U1730" s="515"/>
      <c r="X1730" s="515"/>
      <c r="Y1730" s="515"/>
      <c r="Z1730" s="515"/>
      <c r="AA1730" s="515"/>
      <c r="AB1730" s="515"/>
      <c r="AC1730" s="515"/>
    </row>
    <row r="1731" spans="10:29" ht="11.25">
      <c r="J1731" s="515"/>
      <c r="K1731" s="515"/>
      <c r="Q1731" s="515"/>
      <c r="U1731" s="515"/>
      <c r="X1731" s="515"/>
      <c r="Y1731" s="515"/>
      <c r="Z1731" s="515"/>
      <c r="AA1731" s="515"/>
      <c r="AB1731" s="515"/>
      <c r="AC1731" s="515"/>
    </row>
    <row r="1732" spans="10:29" ht="11.25">
      <c r="J1732" s="515"/>
      <c r="K1732" s="515"/>
      <c r="Q1732" s="515"/>
      <c r="U1732" s="515"/>
      <c r="X1732" s="515"/>
      <c r="Y1732" s="515"/>
      <c r="Z1732" s="515"/>
      <c r="AA1732" s="515"/>
      <c r="AB1732" s="515"/>
      <c r="AC1732" s="515"/>
    </row>
    <row r="1733" spans="10:29" ht="11.25">
      <c r="J1733" s="515"/>
      <c r="K1733" s="515"/>
      <c r="Q1733" s="515"/>
      <c r="U1733" s="515"/>
      <c r="X1733" s="515"/>
      <c r="Y1733" s="515"/>
      <c r="Z1733" s="515"/>
      <c r="AA1733" s="515"/>
      <c r="AB1733" s="515"/>
      <c r="AC1733" s="515"/>
    </row>
    <row r="1734" spans="10:29" ht="11.25">
      <c r="J1734" s="515"/>
      <c r="K1734" s="515"/>
      <c r="Q1734" s="515"/>
      <c r="U1734" s="515"/>
      <c r="X1734" s="515"/>
      <c r="Y1734" s="515"/>
      <c r="Z1734" s="515"/>
      <c r="AA1734" s="515"/>
      <c r="AB1734" s="515"/>
      <c r="AC1734" s="515"/>
    </row>
    <row r="1735" spans="10:29" ht="11.25">
      <c r="J1735" s="515"/>
      <c r="K1735" s="515"/>
      <c r="Q1735" s="515"/>
      <c r="U1735" s="515"/>
      <c r="X1735" s="515"/>
      <c r="Y1735" s="515"/>
      <c r="Z1735" s="515"/>
      <c r="AA1735" s="515"/>
      <c r="AB1735" s="515"/>
      <c r="AC1735" s="515"/>
    </row>
    <row r="1736" spans="10:29" ht="11.25">
      <c r="J1736" s="515"/>
      <c r="K1736" s="515"/>
      <c r="Q1736" s="515"/>
      <c r="U1736" s="515"/>
      <c r="X1736" s="515"/>
      <c r="Y1736" s="515"/>
      <c r="Z1736" s="515"/>
      <c r="AA1736" s="515"/>
      <c r="AB1736" s="515"/>
      <c r="AC1736" s="515"/>
    </row>
    <row r="1737" spans="10:29" ht="11.25">
      <c r="J1737" s="515"/>
      <c r="K1737" s="515"/>
      <c r="Q1737" s="515"/>
      <c r="U1737" s="515"/>
      <c r="X1737" s="515"/>
      <c r="Y1737" s="515"/>
      <c r="Z1737" s="515"/>
      <c r="AA1737" s="515"/>
      <c r="AB1737" s="515"/>
      <c r="AC1737" s="515"/>
    </row>
    <row r="1738" spans="10:29" ht="11.25">
      <c r="J1738" s="515"/>
      <c r="K1738" s="515"/>
      <c r="Q1738" s="515"/>
      <c r="U1738" s="515"/>
      <c r="X1738" s="515"/>
      <c r="Y1738" s="515"/>
      <c r="Z1738" s="515"/>
      <c r="AA1738" s="515"/>
      <c r="AB1738" s="515"/>
      <c r="AC1738" s="515"/>
    </row>
    <row r="1739" spans="10:29" ht="11.25">
      <c r="J1739" s="515"/>
      <c r="K1739" s="515"/>
      <c r="Q1739" s="515"/>
      <c r="U1739" s="515"/>
      <c r="X1739" s="515"/>
      <c r="Y1739" s="515"/>
      <c r="Z1739" s="515"/>
      <c r="AA1739" s="515"/>
      <c r="AB1739" s="515"/>
      <c r="AC1739" s="515"/>
    </row>
    <row r="1740" spans="10:29" ht="11.25">
      <c r="J1740" s="515"/>
      <c r="K1740" s="515"/>
      <c r="Q1740" s="515"/>
      <c r="U1740" s="515"/>
      <c r="X1740" s="515"/>
      <c r="Y1740" s="515"/>
      <c r="Z1740" s="515"/>
      <c r="AA1740" s="515"/>
      <c r="AB1740" s="515"/>
      <c r="AC1740" s="515"/>
    </row>
    <row r="1741" spans="10:29" ht="11.25">
      <c r="J1741" s="515"/>
      <c r="K1741" s="515"/>
      <c r="Q1741" s="515"/>
      <c r="U1741" s="515"/>
      <c r="X1741" s="515"/>
      <c r="Y1741" s="515"/>
      <c r="Z1741" s="515"/>
      <c r="AA1741" s="515"/>
      <c r="AB1741" s="515"/>
      <c r="AC1741" s="515"/>
    </row>
    <row r="1742" spans="10:29" ht="11.25">
      <c r="J1742" s="515"/>
      <c r="K1742" s="515"/>
      <c r="Q1742" s="515"/>
      <c r="U1742" s="515"/>
      <c r="X1742" s="515"/>
      <c r="Y1742" s="515"/>
      <c r="Z1742" s="515"/>
      <c r="AA1742" s="515"/>
      <c r="AB1742" s="515"/>
      <c r="AC1742" s="515"/>
    </row>
    <row r="1743" spans="10:29" ht="11.25">
      <c r="J1743" s="515"/>
      <c r="K1743" s="515"/>
      <c r="Q1743" s="515"/>
      <c r="U1743" s="515"/>
      <c r="X1743" s="515"/>
      <c r="Y1743" s="515"/>
      <c r="Z1743" s="515"/>
      <c r="AA1743" s="515"/>
      <c r="AB1743" s="515"/>
      <c r="AC1743" s="515"/>
    </row>
    <row r="1744" spans="10:29" ht="11.25">
      <c r="J1744" s="515"/>
      <c r="K1744" s="515"/>
      <c r="Q1744" s="515"/>
      <c r="U1744" s="515"/>
      <c r="X1744" s="515"/>
      <c r="Y1744" s="515"/>
      <c r="Z1744" s="515"/>
      <c r="AA1744" s="515"/>
      <c r="AB1744" s="515"/>
      <c r="AC1744" s="515"/>
    </row>
    <row r="1745" spans="10:29" ht="11.25">
      <c r="J1745" s="515"/>
      <c r="K1745" s="515"/>
      <c r="Q1745" s="515"/>
      <c r="U1745" s="515"/>
      <c r="X1745" s="515"/>
      <c r="Y1745" s="515"/>
      <c r="Z1745" s="515"/>
      <c r="AA1745" s="515"/>
      <c r="AB1745" s="515"/>
      <c r="AC1745" s="515"/>
    </row>
    <row r="1746" spans="10:29" ht="11.25">
      <c r="J1746" s="515"/>
      <c r="K1746" s="515"/>
      <c r="Q1746" s="515"/>
      <c r="U1746" s="515"/>
      <c r="X1746" s="515"/>
      <c r="Y1746" s="515"/>
      <c r="Z1746" s="515"/>
      <c r="AA1746" s="515"/>
      <c r="AB1746" s="515"/>
      <c r="AC1746" s="515"/>
    </row>
    <row r="1747" spans="10:29" ht="11.25">
      <c r="J1747" s="515"/>
      <c r="K1747" s="515"/>
      <c r="Q1747" s="515"/>
      <c r="U1747" s="515"/>
      <c r="X1747" s="515"/>
      <c r="Y1747" s="515"/>
      <c r="Z1747" s="515"/>
      <c r="AA1747" s="515"/>
      <c r="AB1747" s="515"/>
      <c r="AC1747" s="515"/>
    </row>
    <row r="1748" spans="10:29" ht="11.25">
      <c r="J1748" s="515"/>
      <c r="K1748" s="515"/>
      <c r="Q1748" s="515"/>
      <c r="U1748" s="515"/>
      <c r="X1748" s="515"/>
      <c r="Y1748" s="515"/>
      <c r="Z1748" s="515"/>
      <c r="AA1748" s="515"/>
      <c r="AB1748" s="515"/>
      <c r="AC1748" s="515"/>
    </row>
    <row r="1749" spans="10:29" ht="11.25">
      <c r="J1749" s="515"/>
      <c r="K1749" s="515"/>
      <c r="Q1749" s="515"/>
      <c r="U1749" s="515"/>
      <c r="X1749" s="515"/>
      <c r="Y1749" s="515"/>
      <c r="Z1749" s="515"/>
      <c r="AA1749" s="515"/>
      <c r="AB1749" s="515"/>
      <c r="AC1749" s="515"/>
    </row>
    <row r="1750" spans="10:29" ht="11.25">
      <c r="J1750" s="515"/>
      <c r="K1750" s="515"/>
      <c r="Q1750" s="515"/>
      <c r="U1750" s="515"/>
      <c r="X1750" s="515"/>
      <c r="Y1750" s="515"/>
      <c r="Z1750" s="515"/>
      <c r="AA1750" s="515"/>
      <c r="AB1750" s="515"/>
      <c r="AC1750" s="515"/>
    </row>
    <row r="1751" spans="10:29" ht="11.25">
      <c r="J1751" s="515"/>
      <c r="K1751" s="515"/>
      <c r="Q1751" s="515"/>
      <c r="U1751" s="515"/>
      <c r="X1751" s="515"/>
      <c r="Y1751" s="515"/>
      <c r="Z1751" s="515"/>
      <c r="AA1751" s="515"/>
      <c r="AB1751" s="515"/>
      <c r="AC1751" s="515"/>
    </row>
    <row r="1752" spans="10:29" ht="11.25">
      <c r="J1752" s="515"/>
      <c r="K1752" s="515"/>
      <c r="Q1752" s="515"/>
      <c r="U1752" s="515"/>
      <c r="X1752" s="515"/>
      <c r="Y1752" s="515"/>
      <c r="Z1752" s="515"/>
      <c r="AA1752" s="515"/>
      <c r="AB1752" s="515"/>
      <c r="AC1752" s="515"/>
    </row>
    <row r="1753" spans="10:29" ht="11.25">
      <c r="J1753" s="515"/>
      <c r="K1753" s="515"/>
      <c r="Q1753" s="515"/>
      <c r="U1753" s="515"/>
      <c r="X1753" s="515"/>
      <c r="Y1753" s="515"/>
      <c r="Z1753" s="515"/>
      <c r="AA1753" s="515"/>
      <c r="AB1753" s="515"/>
      <c r="AC1753" s="515"/>
    </row>
    <row r="1754" spans="10:29" ht="11.25">
      <c r="J1754" s="515"/>
      <c r="K1754" s="515"/>
      <c r="Q1754" s="515"/>
      <c r="U1754" s="515"/>
      <c r="X1754" s="515"/>
      <c r="Y1754" s="515"/>
      <c r="Z1754" s="515"/>
      <c r="AA1754" s="515"/>
      <c r="AB1754" s="515"/>
      <c r="AC1754" s="515"/>
    </row>
    <row r="1755" spans="10:29" ht="11.25">
      <c r="J1755" s="515"/>
      <c r="K1755" s="515"/>
      <c r="Q1755" s="515"/>
      <c r="U1755" s="515"/>
      <c r="X1755" s="515"/>
      <c r="Y1755" s="515"/>
      <c r="Z1755" s="515"/>
      <c r="AA1755" s="515"/>
      <c r="AB1755" s="515"/>
      <c r="AC1755" s="515"/>
    </row>
    <row r="1756" spans="10:29" ht="11.25">
      <c r="J1756" s="515"/>
      <c r="K1756" s="515"/>
      <c r="Q1756" s="515"/>
      <c r="U1756" s="515"/>
      <c r="X1756" s="515"/>
      <c r="Y1756" s="515"/>
      <c r="Z1756" s="515"/>
      <c r="AA1756" s="515"/>
      <c r="AB1756" s="515"/>
      <c r="AC1756" s="515"/>
    </row>
    <row r="1757" spans="10:29" ht="11.25">
      <c r="J1757" s="515"/>
      <c r="K1757" s="515"/>
      <c r="Q1757" s="515"/>
      <c r="U1757" s="515"/>
      <c r="X1757" s="515"/>
      <c r="Y1757" s="515"/>
      <c r="Z1757" s="515"/>
      <c r="AA1757" s="515"/>
      <c r="AB1757" s="515"/>
      <c r="AC1757" s="515"/>
    </row>
    <row r="1758" spans="10:29" ht="11.25">
      <c r="J1758" s="515"/>
      <c r="K1758" s="515"/>
      <c r="Q1758" s="515"/>
      <c r="U1758" s="515"/>
      <c r="X1758" s="515"/>
      <c r="Y1758" s="515"/>
      <c r="Z1758" s="515"/>
      <c r="AA1758" s="515"/>
      <c r="AB1758" s="515"/>
      <c r="AC1758" s="515"/>
    </row>
    <row r="1759" spans="10:29" ht="11.25">
      <c r="J1759" s="515"/>
      <c r="K1759" s="515"/>
      <c r="Q1759" s="515"/>
      <c r="U1759" s="515"/>
      <c r="X1759" s="515"/>
      <c r="Y1759" s="515"/>
      <c r="Z1759" s="515"/>
      <c r="AA1759" s="515"/>
      <c r="AB1759" s="515"/>
      <c r="AC1759" s="515"/>
    </row>
    <row r="1760" spans="10:29" ht="11.25">
      <c r="J1760" s="515"/>
      <c r="K1760" s="515"/>
      <c r="Q1760" s="515"/>
      <c r="U1760" s="515"/>
      <c r="X1760" s="515"/>
      <c r="Y1760" s="515"/>
      <c r="Z1760" s="515"/>
      <c r="AA1760" s="515"/>
      <c r="AB1760" s="515"/>
      <c r="AC1760" s="515"/>
    </row>
    <row r="1761" spans="10:29" ht="11.25">
      <c r="J1761" s="515"/>
      <c r="K1761" s="515"/>
      <c r="Q1761" s="515"/>
      <c r="U1761" s="515"/>
      <c r="X1761" s="515"/>
      <c r="Y1761" s="515"/>
      <c r="Z1761" s="515"/>
      <c r="AA1761" s="515"/>
      <c r="AB1761" s="515"/>
      <c r="AC1761" s="515"/>
    </row>
    <row r="1762" spans="10:29" ht="11.25">
      <c r="J1762" s="515"/>
      <c r="K1762" s="515"/>
      <c r="Q1762" s="515"/>
      <c r="U1762" s="515"/>
      <c r="X1762" s="515"/>
      <c r="Y1762" s="515"/>
      <c r="Z1762" s="515"/>
      <c r="AA1762" s="515"/>
      <c r="AB1762" s="515"/>
      <c r="AC1762" s="515"/>
    </row>
    <row r="1763" spans="10:29" ht="11.25">
      <c r="J1763" s="515"/>
      <c r="K1763" s="515"/>
      <c r="Q1763" s="515"/>
      <c r="U1763" s="515"/>
      <c r="X1763" s="515"/>
      <c r="Y1763" s="515"/>
      <c r="Z1763" s="515"/>
      <c r="AA1763" s="515"/>
      <c r="AB1763" s="515"/>
      <c r="AC1763" s="515"/>
    </row>
    <row r="1764" spans="10:29" ht="11.25">
      <c r="J1764" s="515"/>
      <c r="K1764" s="515"/>
      <c r="Q1764" s="515"/>
      <c r="U1764" s="515"/>
      <c r="X1764" s="515"/>
      <c r="Y1764" s="515"/>
      <c r="Z1764" s="515"/>
      <c r="AA1764" s="515"/>
      <c r="AB1764" s="515"/>
      <c r="AC1764" s="515"/>
    </row>
    <row r="1765" spans="10:29" ht="11.25">
      <c r="J1765" s="515"/>
      <c r="K1765" s="515"/>
      <c r="Q1765" s="515"/>
      <c r="U1765" s="515"/>
      <c r="X1765" s="515"/>
      <c r="Y1765" s="515"/>
      <c r="Z1765" s="515"/>
      <c r="AA1765" s="515"/>
      <c r="AB1765" s="515"/>
      <c r="AC1765" s="515"/>
    </row>
    <row r="1766" spans="10:29" ht="11.25">
      <c r="J1766" s="515"/>
      <c r="K1766" s="515"/>
      <c r="Q1766" s="515"/>
      <c r="U1766" s="515"/>
      <c r="X1766" s="515"/>
      <c r="Y1766" s="515"/>
      <c r="Z1766" s="515"/>
      <c r="AA1766" s="515"/>
      <c r="AB1766" s="515"/>
      <c r="AC1766" s="515"/>
    </row>
    <row r="1767" spans="10:29" ht="11.25">
      <c r="J1767" s="515"/>
      <c r="K1767" s="515"/>
      <c r="Q1767" s="515"/>
      <c r="U1767" s="515"/>
      <c r="X1767" s="515"/>
      <c r="Y1767" s="515"/>
      <c r="Z1767" s="515"/>
      <c r="AA1767" s="515"/>
      <c r="AB1767" s="515"/>
      <c r="AC1767" s="515"/>
    </row>
    <row r="1768" spans="10:29" ht="11.25">
      <c r="J1768" s="515"/>
      <c r="K1768" s="515"/>
      <c r="Q1768" s="515"/>
      <c r="U1768" s="515"/>
      <c r="X1768" s="515"/>
      <c r="Y1768" s="515"/>
      <c r="Z1768" s="515"/>
      <c r="AA1768" s="515"/>
      <c r="AB1768" s="515"/>
      <c r="AC1768" s="515"/>
    </row>
    <row r="1769" spans="10:29" ht="11.25">
      <c r="J1769" s="515"/>
      <c r="K1769" s="515"/>
      <c r="Q1769" s="515"/>
      <c r="U1769" s="515"/>
      <c r="X1769" s="515"/>
      <c r="Y1769" s="515"/>
      <c r="Z1769" s="515"/>
      <c r="AA1769" s="515"/>
      <c r="AB1769" s="515"/>
      <c r="AC1769" s="515"/>
    </row>
    <row r="1770" spans="10:29" ht="11.25">
      <c r="J1770" s="515"/>
      <c r="K1770" s="515"/>
      <c r="Q1770" s="515"/>
      <c r="U1770" s="515"/>
      <c r="X1770" s="515"/>
      <c r="Y1770" s="515"/>
      <c r="Z1770" s="515"/>
      <c r="AA1770" s="515"/>
      <c r="AB1770" s="515"/>
      <c r="AC1770" s="515"/>
    </row>
    <row r="1771" spans="10:29" ht="11.25">
      <c r="J1771" s="515"/>
      <c r="K1771" s="515"/>
      <c r="Q1771" s="515"/>
      <c r="U1771" s="515"/>
      <c r="X1771" s="515"/>
      <c r="Y1771" s="515"/>
      <c r="Z1771" s="515"/>
      <c r="AA1771" s="515"/>
      <c r="AB1771" s="515"/>
      <c r="AC1771" s="515"/>
    </row>
    <row r="1772" spans="10:29" ht="11.25">
      <c r="J1772" s="515"/>
      <c r="K1772" s="515"/>
      <c r="Q1772" s="515"/>
      <c r="U1772" s="515"/>
      <c r="X1772" s="515"/>
      <c r="Y1772" s="515"/>
      <c r="Z1772" s="515"/>
      <c r="AA1772" s="515"/>
      <c r="AB1772" s="515"/>
      <c r="AC1772" s="515"/>
    </row>
    <row r="1773" spans="10:29" ht="11.25">
      <c r="J1773" s="515"/>
      <c r="K1773" s="515"/>
      <c r="Q1773" s="515"/>
      <c r="U1773" s="515"/>
      <c r="X1773" s="515"/>
      <c r="Y1773" s="515"/>
      <c r="Z1773" s="515"/>
      <c r="AA1773" s="515"/>
      <c r="AB1773" s="515"/>
      <c r="AC1773" s="515"/>
    </row>
    <row r="1774" spans="10:29" ht="11.25">
      <c r="J1774" s="515"/>
      <c r="K1774" s="515"/>
      <c r="Q1774" s="515"/>
      <c r="U1774" s="515"/>
      <c r="X1774" s="515"/>
      <c r="Y1774" s="515"/>
      <c r="Z1774" s="515"/>
      <c r="AA1774" s="515"/>
      <c r="AB1774" s="515"/>
      <c r="AC1774" s="515"/>
    </row>
    <row r="1775" spans="10:29" ht="11.25">
      <c r="J1775" s="515"/>
      <c r="K1775" s="515"/>
      <c r="Q1775" s="515"/>
      <c r="U1775" s="515"/>
      <c r="X1775" s="515"/>
      <c r="Y1775" s="515"/>
      <c r="Z1775" s="515"/>
      <c r="AA1775" s="515"/>
      <c r="AB1775" s="515"/>
      <c r="AC1775" s="515"/>
    </row>
    <row r="1776" spans="10:29" ht="11.25">
      <c r="J1776" s="515"/>
      <c r="K1776" s="515"/>
      <c r="Q1776" s="515"/>
      <c r="U1776" s="515"/>
      <c r="X1776" s="515"/>
      <c r="Y1776" s="515"/>
      <c r="Z1776" s="515"/>
      <c r="AA1776" s="515"/>
      <c r="AB1776" s="515"/>
      <c r="AC1776" s="515"/>
    </row>
    <row r="1777" spans="10:29" ht="11.25">
      <c r="J1777" s="515"/>
      <c r="K1777" s="515"/>
      <c r="Q1777" s="515"/>
      <c r="U1777" s="515"/>
      <c r="X1777" s="515"/>
      <c r="Y1777" s="515"/>
      <c r="Z1777" s="515"/>
      <c r="AA1777" s="515"/>
      <c r="AB1777" s="515"/>
      <c r="AC1777" s="515"/>
    </row>
    <row r="1778" spans="10:29" ht="11.25">
      <c r="J1778" s="515"/>
      <c r="K1778" s="515"/>
      <c r="Q1778" s="515"/>
      <c r="U1778" s="515"/>
      <c r="X1778" s="515"/>
      <c r="Y1778" s="515"/>
      <c r="Z1778" s="515"/>
      <c r="AA1778" s="515"/>
      <c r="AB1778" s="515"/>
      <c r="AC1778" s="515"/>
    </row>
    <row r="1779" spans="10:29" ht="11.25">
      <c r="J1779" s="515"/>
      <c r="K1779" s="515"/>
      <c r="Q1779" s="515"/>
      <c r="U1779" s="515"/>
      <c r="X1779" s="515"/>
      <c r="Y1779" s="515"/>
      <c r="Z1779" s="515"/>
      <c r="AA1779" s="515"/>
      <c r="AB1779" s="515"/>
      <c r="AC1779" s="515"/>
    </row>
    <row r="1780" spans="10:29" ht="11.25">
      <c r="J1780" s="515"/>
      <c r="K1780" s="515"/>
      <c r="Q1780" s="515"/>
      <c r="U1780" s="515"/>
      <c r="X1780" s="515"/>
      <c r="Y1780" s="515"/>
      <c r="Z1780" s="515"/>
      <c r="AA1780" s="515"/>
      <c r="AB1780" s="515"/>
      <c r="AC1780" s="515"/>
    </row>
    <row r="1781" spans="10:29" ht="11.25">
      <c r="J1781" s="515"/>
      <c r="K1781" s="515"/>
      <c r="Q1781" s="515"/>
      <c r="U1781" s="515"/>
      <c r="X1781" s="515"/>
      <c r="Y1781" s="515"/>
      <c r="Z1781" s="515"/>
      <c r="AA1781" s="515"/>
      <c r="AB1781" s="515"/>
      <c r="AC1781" s="515"/>
    </row>
    <row r="1782" spans="10:29" ht="11.25">
      <c r="J1782" s="515"/>
      <c r="K1782" s="515"/>
      <c r="Q1782" s="515"/>
      <c r="U1782" s="515"/>
      <c r="X1782" s="515"/>
      <c r="Y1782" s="515"/>
      <c r="Z1782" s="515"/>
      <c r="AA1782" s="515"/>
      <c r="AB1782" s="515"/>
      <c r="AC1782" s="515"/>
    </row>
    <row r="1783" spans="10:29" ht="11.25">
      <c r="J1783" s="515"/>
      <c r="K1783" s="515"/>
      <c r="Q1783" s="515"/>
      <c r="U1783" s="515"/>
      <c r="X1783" s="515"/>
      <c r="Y1783" s="515"/>
      <c r="Z1783" s="515"/>
      <c r="AA1783" s="515"/>
      <c r="AB1783" s="515"/>
      <c r="AC1783" s="515"/>
    </row>
    <row r="1784" spans="10:29" ht="11.25">
      <c r="J1784" s="515"/>
      <c r="K1784" s="515"/>
      <c r="Q1784" s="515"/>
      <c r="U1784" s="515"/>
      <c r="X1784" s="515"/>
      <c r="Y1784" s="515"/>
      <c r="Z1784" s="515"/>
      <c r="AA1784" s="515"/>
      <c r="AB1784" s="515"/>
      <c r="AC1784" s="515"/>
    </row>
    <row r="1785" spans="10:29" ht="11.25">
      <c r="J1785" s="515"/>
      <c r="K1785" s="515"/>
      <c r="Q1785" s="515"/>
      <c r="U1785" s="515"/>
      <c r="X1785" s="515"/>
      <c r="Y1785" s="515"/>
      <c r="Z1785" s="515"/>
      <c r="AA1785" s="515"/>
      <c r="AB1785" s="515"/>
      <c r="AC1785" s="515"/>
    </row>
    <row r="1786" spans="10:29" ht="11.25">
      <c r="J1786" s="515"/>
      <c r="K1786" s="515"/>
      <c r="Q1786" s="515"/>
      <c r="U1786" s="515"/>
      <c r="X1786" s="515"/>
      <c r="Y1786" s="515"/>
      <c r="Z1786" s="515"/>
      <c r="AA1786" s="515"/>
      <c r="AB1786" s="515"/>
      <c r="AC1786" s="515"/>
    </row>
    <row r="1787" spans="10:29" ht="11.25">
      <c r="J1787" s="515"/>
      <c r="K1787" s="515"/>
      <c r="Q1787" s="515"/>
      <c r="U1787" s="515"/>
      <c r="X1787" s="515"/>
      <c r="Y1787" s="515"/>
      <c r="Z1787" s="515"/>
      <c r="AA1787" s="515"/>
      <c r="AB1787" s="515"/>
      <c r="AC1787" s="515"/>
    </row>
    <row r="1788" spans="10:29" ht="11.25">
      <c r="J1788" s="515"/>
      <c r="K1788" s="515"/>
      <c r="Q1788" s="515"/>
      <c r="U1788" s="515"/>
      <c r="X1788" s="515"/>
      <c r="Y1788" s="515"/>
      <c r="Z1788" s="515"/>
      <c r="AA1788" s="515"/>
      <c r="AB1788" s="515"/>
      <c r="AC1788" s="515"/>
    </row>
    <row r="1789" spans="10:29" ht="11.25">
      <c r="J1789" s="515"/>
      <c r="K1789" s="515"/>
      <c r="Q1789" s="515"/>
      <c r="U1789" s="515"/>
      <c r="X1789" s="515"/>
      <c r="Y1789" s="515"/>
      <c r="Z1789" s="515"/>
      <c r="AA1789" s="515"/>
      <c r="AB1789" s="515"/>
      <c r="AC1789" s="515"/>
    </row>
    <row r="1790" spans="10:29" ht="11.25">
      <c r="J1790" s="515"/>
      <c r="K1790" s="515"/>
      <c r="Q1790" s="515"/>
      <c r="U1790" s="515"/>
      <c r="X1790" s="515"/>
      <c r="Y1790" s="515"/>
      <c r="Z1790" s="515"/>
      <c r="AA1790" s="515"/>
      <c r="AB1790" s="515"/>
      <c r="AC1790" s="515"/>
    </row>
    <row r="1791" spans="10:29" ht="11.25">
      <c r="J1791" s="515"/>
      <c r="K1791" s="515"/>
      <c r="Q1791" s="515"/>
      <c r="U1791" s="515"/>
      <c r="X1791" s="515"/>
      <c r="Y1791" s="515"/>
      <c r="Z1791" s="515"/>
      <c r="AA1791" s="515"/>
      <c r="AB1791" s="515"/>
      <c r="AC1791" s="515"/>
    </row>
    <row r="1792" spans="10:29" ht="11.25">
      <c r="J1792" s="515"/>
      <c r="K1792" s="515"/>
      <c r="Q1792" s="515"/>
      <c r="U1792" s="515"/>
      <c r="X1792" s="515"/>
      <c r="Y1792" s="515"/>
      <c r="Z1792" s="515"/>
      <c r="AA1792" s="515"/>
      <c r="AB1792" s="515"/>
      <c r="AC1792" s="515"/>
    </row>
    <row r="1793" spans="10:29" ht="11.25">
      <c r="J1793" s="515"/>
      <c r="K1793" s="515"/>
      <c r="Q1793" s="515"/>
      <c r="U1793" s="515"/>
      <c r="X1793" s="515"/>
      <c r="Y1793" s="515"/>
      <c r="Z1793" s="515"/>
      <c r="AA1793" s="515"/>
      <c r="AB1793" s="515"/>
      <c r="AC1793" s="515"/>
    </row>
    <row r="1794" spans="10:29" ht="11.25">
      <c r="J1794" s="515"/>
      <c r="K1794" s="515"/>
      <c r="Q1794" s="515"/>
      <c r="U1794" s="515"/>
      <c r="X1794" s="515"/>
      <c r="Y1794" s="515"/>
      <c r="Z1794" s="515"/>
      <c r="AA1794" s="515"/>
      <c r="AB1794" s="515"/>
      <c r="AC1794" s="515"/>
    </row>
    <row r="1795" spans="10:29" ht="11.25">
      <c r="J1795" s="515"/>
      <c r="K1795" s="515"/>
      <c r="Q1795" s="515"/>
      <c r="U1795" s="515"/>
      <c r="X1795" s="515"/>
      <c r="Y1795" s="515"/>
      <c r="Z1795" s="515"/>
      <c r="AA1795" s="515"/>
      <c r="AB1795" s="515"/>
      <c r="AC1795" s="515"/>
    </row>
    <row r="1796" spans="10:29" ht="11.25">
      <c r="J1796" s="515"/>
      <c r="K1796" s="515"/>
      <c r="Q1796" s="515"/>
      <c r="U1796" s="515"/>
      <c r="X1796" s="515"/>
      <c r="Y1796" s="515"/>
      <c r="Z1796" s="515"/>
      <c r="AA1796" s="515"/>
      <c r="AB1796" s="515"/>
      <c r="AC1796" s="515"/>
    </row>
    <row r="1797" spans="10:29" ht="11.25">
      <c r="J1797" s="515"/>
      <c r="K1797" s="515"/>
      <c r="Q1797" s="515"/>
      <c r="U1797" s="515"/>
      <c r="X1797" s="515"/>
      <c r="Y1797" s="515"/>
      <c r="Z1797" s="515"/>
      <c r="AA1797" s="515"/>
      <c r="AB1797" s="515"/>
      <c r="AC1797" s="515"/>
    </row>
    <row r="1798" spans="10:29" ht="11.25">
      <c r="J1798" s="515"/>
      <c r="K1798" s="515"/>
      <c r="Q1798" s="515"/>
      <c r="U1798" s="515"/>
      <c r="X1798" s="515"/>
      <c r="Y1798" s="515"/>
      <c r="Z1798" s="515"/>
      <c r="AA1798" s="515"/>
      <c r="AB1798" s="515"/>
      <c r="AC1798" s="515"/>
    </row>
    <row r="1799" spans="10:29" ht="11.25">
      <c r="J1799" s="515"/>
      <c r="K1799" s="515"/>
      <c r="Q1799" s="515"/>
      <c r="U1799" s="515"/>
      <c r="X1799" s="515"/>
      <c r="Y1799" s="515"/>
      <c r="Z1799" s="515"/>
      <c r="AA1799" s="515"/>
      <c r="AB1799" s="515"/>
      <c r="AC1799" s="515"/>
    </row>
    <row r="1800" spans="10:29" ht="11.25">
      <c r="J1800" s="515"/>
      <c r="K1800" s="515"/>
      <c r="Q1800" s="515"/>
      <c r="U1800" s="515"/>
      <c r="X1800" s="515"/>
      <c r="Y1800" s="515"/>
      <c r="Z1800" s="515"/>
      <c r="AA1800" s="515"/>
      <c r="AB1800" s="515"/>
      <c r="AC1800" s="515"/>
    </row>
    <row r="1801" spans="10:29" ht="11.25">
      <c r="J1801" s="515"/>
      <c r="K1801" s="515"/>
      <c r="Q1801" s="515"/>
      <c r="U1801" s="515"/>
      <c r="X1801" s="515"/>
      <c r="Y1801" s="515"/>
      <c r="Z1801" s="515"/>
      <c r="AA1801" s="515"/>
      <c r="AB1801" s="515"/>
      <c r="AC1801" s="515"/>
    </row>
    <row r="1802" spans="10:29" ht="11.25">
      <c r="J1802" s="515"/>
      <c r="K1802" s="515"/>
      <c r="Q1802" s="515"/>
      <c r="U1802" s="515"/>
      <c r="X1802" s="515"/>
      <c r="Y1802" s="515"/>
      <c r="Z1802" s="515"/>
      <c r="AA1802" s="515"/>
      <c r="AB1802" s="515"/>
      <c r="AC1802" s="515"/>
    </row>
    <row r="1803" spans="10:29" ht="11.25">
      <c r="J1803" s="515"/>
      <c r="K1803" s="515"/>
      <c r="Q1803" s="515"/>
      <c r="U1803" s="515"/>
      <c r="X1803" s="515"/>
      <c r="Y1803" s="515"/>
      <c r="Z1803" s="515"/>
      <c r="AA1803" s="515"/>
      <c r="AB1803" s="515"/>
      <c r="AC1803" s="515"/>
    </row>
    <row r="1804" spans="10:29" ht="11.25">
      <c r="J1804" s="515"/>
      <c r="K1804" s="515"/>
      <c r="Q1804" s="515"/>
      <c r="U1804" s="515"/>
      <c r="X1804" s="515"/>
      <c r="Y1804" s="515"/>
      <c r="Z1804" s="515"/>
      <c r="AA1804" s="515"/>
      <c r="AB1804" s="515"/>
      <c r="AC1804" s="515"/>
    </row>
    <row r="1805" spans="10:29" ht="11.25">
      <c r="J1805" s="515"/>
      <c r="K1805" s="515"/>
      <c r="Q1805" s="515"/>
      <c r="U1805" s="515"/>
      <c r="X1805" s="515"/>
      <c r="Y1805" s="515"/>
      <c r="Z1805" s="515"/>
      <c r="AA1805" s="515"/>
      <c r="AB1805" s="515"/>
      <c r="AC1805" s="515"/>
    </row>
    <row r="1806" spans="10:29" ht="11.25">
      <c r="J1806" s="515"/>
      <c r="K1806" s="515"/>
      <c r="Q1806" s="515"/>
      <c r="U1806" s="515"/>
      <c r="X1806" s="515"/>
      <c r="Y1806" s="515"/>
      <c r="Z1806" s="515"/>
      <c r="AA1806" s="515"/>
      <c r="AB1806" s="515"/>
      <c r="AC1806" s="515"/>
    </row>
    <row r="1807" spans="10:29" ht="11.25">
      <c r="J1807" s="515"/>
      <c r="K1807" s="515"/>
      <c r="Q1807" s="515"/>
      <c r="U1807" s="515"/>
      <c r="X1807" s="515"/>
      <c r="Y1807" s="515"/>
      <c r="Z1807" s="515"/>
      <c r="AA1807" s="515"/>
      <c r="AB1807" s="515"/>
      <c r="AC1807" s="515"/>
    </row>
    <row r="1808" spans="10:29" ht="11.25">
      <c r="J1808" s="515"/>
      <c r="K1808" s="515"/>
      <c r="Q1808" s="515"/>
      <c r="U1808" s="515"/>
      <c r="X1808" s="515"/>
      <c r="Y1808" s="515"/>
      <c r="Z1808" s="515"/>
      <c r="AA1808" s="515"/>
      <c r="AB1808" s="515"/>
      <c r="AC1808" s="515"/>
    </row>
    <row r="1809" spans="10:29" ht="11.25">
      <c r="J1809" s="515"/>
      <c r="K1809" s="515"/>
      <c r="Q1809" s="515"/>
      <c r="U1809" s="515"/>
      <c r="X1809" s="515"/>
      <c r="Y1809" s="515"/>
      <c r="Z1809" s="515"/>
      <c r="AA1809" s="515"/>
      <c r="AB1809" s="515"/>
      <c r="AC1809" s="515"/>
    </row>
    <row r="1810" spans="10:29" ht="11.25">
      <c r="J1810" s="515"/>
      <c r="K1810" s="515"/>
      <c r="Q1810" s="515"/>
      <c r="U1810" s="515"/>
      <c r="X1810" s="515"/>
      <c r="Y1810" s="515"/>
      <c r="Z1810" s="515"/>
      <c r="AA1810" s="515"/>
      <c r="AB1810" s="515"/>
      <c r="AC1810" s="515"/>
    </row>
    <row r="1811" spans="10:29" ht="11.25">
      <c r="J1811" s="515"/>
      <c r="K1811" s="515"/>
      <c r="Q1811" s="515"/>
      <c r="U1811" s="515"/>
      <c r="X1811" s="515"/>
      <c r="Y1811" s="515"/>
      <c r="Z1811" s="515"/>
      <c r="AA1811" s="515"/>
      <c r="AB1811" s="515"/>
      <c r="AC1811" s="515"/>
    </row>
    <row r="1812" spans="10:29" ht="11.25">
      <c r="J1812" s="515"/>
      <c r="K1812" s="515"/>
      <c r="Q1812" s="515"/>
      <c r="U1812" s="515"/>
      <c r="X1812" s="515"/>
      <c r="Y1812" s="515"/>
      <c r="Z1812" s="515"/>
      <c r="AA1812" s="515"/>
      <c r="AB1812" s="515"/>
      <c r="AC1812" s="515"/>
    </row>
    <row r="1813" spans="10:29" ht="11.25">
      <c r="J1813" s="515"/>
      <c r="K1813" s="515"/>
      <c r="Q1813" s="515"/>
      <c r="U1813" s="515"/>
      <c r="X1813" s="515"/>
      <c r="Y1813" s="515"/>
      <c r="Z1813" s="515"/>
      <c r="AA1813" s="515"/>
      <c r="AB1813" s="515"/>
      <c r="AC1813" s="515"/>
    </row>
    <row r="1814" spans="10:29" ht="11.25">
      <c r="J1814" s="515"/>
      <c r="K1814" s="515"/>
      <c r="Q1814" s="515"/>
      <c r="U1814" s="515"/>
      <c r="X1814" s="515"/>
      <c r="Y1814" s="515"/>
      <c r="Z1814" s="515"/>
      <c r="AA1814" s="515"/>
      <c r="AB1814" s="515"/>
      <c r="AC1814" s="515"/>
    </row>
    <row r="1815" spans="10:29" ht="11.25">
      <c r="J1815" s="515"/>
      <c r="K1815" s="515"/>
      <c r="Q1815" s="515"/>
      <c r="U1815" s="515"/>
      <c r="X1815" s="515"/>
      <c r="Y1815" s="515"/>
      <c r="Z1815" s="515"/>
      <c r="AA1815" s="515"/>
      <c r="AB1815" s="515"/>
      <c r="AC1815" s="515"/>
    </row>
    <row r="1816" spans="10:29" ht="11.25">
      <c r="J1816" s="515"/>
      <c r="K1816" s="515"/>
      <c r="Q1816" s="515"/>
      <c r="U1816" s="515"/>
      <c r="X1816" s="515"/>
      <c r="Y1816" s="515"/>
      <c r="Z1816" s="515"/>
      <c r="AA1816" s="515"/>
      <c r="AB1816" s="515"/>
      <c r="AC1816" s="515"/>
    </row>
    <row r="1817" spans="10:29" ht="11.25">
      <c r="J1817" s="515"/>
      <c r="K1817" s="515"/>
      <c r="Q1817" s="515"/>
      <c r="U1817" s="515"/>
      <c r="X1817" s="515"/>
      <c r="Y1817" s="515"/>
      <c r="Z1817" s="515"/>
      <c r="AA1817" s="515"/>
      <c r="AB1817" s="515"/>
      <c r="AC1817" s="515"/>
    </row>
    <row r="1818" spans="10:29" ht="11.25">
      <c r="J1818" s="515"/>
      <c r="K1818" s="515"/>
      <c r="Q1818" s="515"/>
      <c r="U1818" s="515"/>
      <c r="X1818" s="515"/>
      <c r="Y1818" s="515"/>
      <c r="Z1818" s="515"/>
      <c r="AA1818" s="515"/>
      <c r="AB1818" s="515"/>
      <c r="AC1818" s="515"/>
    </row>
    <row r="1819" spans="10:29" ht="11.25">
      <c r="J1819" s="515"/>
      <c r="K1819" s="515"/>
      <c r="Q1819" s="515"/>
      <c r="U1819" s="515"/>
      <c r="X1819" s="515"/>
      <c r="Y1819" s="515"/>
      <c r="Z1819" s="515"/>
      <c r="AA1819" s="515"/>
      <c r="AB1819" s="515"/>
      <c r="AC1819" s="515"/>
    </row>
    <row r="1820" spans="10:29" ht="11.25">
      <c r="J1820" s="515"/>
      <c r="K1820" s="515"/>
      <c r="Q1820" s="515"/>
      <c r="U1820" s="515"/>
      <c r="X1820" s="515"/>
      <c r="Y1820" s="515"/>
      <c r="Z1820" s="515"/>
      <c r="AA1820" s="515"/>
      <c r="AB1820" s="515"/>
      <c r="AC1820" s="515"/>
    </row>
    <row r="1821" spans="10:29" ht="11.25">
      <c r="J1821" s="515"/>
      <c r="K1821" s="515"/>
      <c r="Q1821" s="515"/>
      <c r="U1821" s="515"/>
      <c r="X1821" s="515"/>
      <c r="Y1821" s="515"/>
      <c r="Z1821" s="515"/>
      <c r="AA1821" s="515"/>
      <c r="AB1821" s="515"/>
      <c r="AC1821" s="515"/>
    </row>
    <row r="1822" spans="10:29" ht="11.25">
      <c r="J1822" s="515"/>
      <c r="K1822" s="515"/>
      <c r="Q1822" s="515"/>
      <c r="U1822" s="515"/>
      <c r="X1822" s="515"/>
      <c r="Y1822" s="515"/>
      <c r="Z1822" s="515"/>
      <c r="AA1822" s="515"/>
      <c r="AB1822" s="515"/>
      <c r="AC1822" s="515"/>
    </row>
    <row r="1823" spans="10:29" ht="11.25">
      <c r="J1823" s="515"/>
      <c r="K1823" s="515"/>
      <c r="Q1823" s="515"/>
      <c r="U1823" s="515"/>
      <c r="X1823" s="515"/>
      <c r="Y1823" s="515"/>
      <c r="Z1823" s="515"/>
      <c r="AA1823" s="515"/>
      <c r="AB1823" s="515"/>
      <c r="AC1823" s="515"/>
    </row>
    <row r="1824" spans="10:29" ht="11.25">
      <c r="J1824" s="515"/>
      <c r="K1824" s="515"/>
      <c r="Q1824" s="515"/>
      <c r="U1824" s="515"/>
      <c r="X1824" s="515"/>
      <c r="Y1824" s="515"/>
      <c r="Z1824" s="515"/>
      <c r="AA1824" s="515"/>
      <c r="AB1824" s="515"/>
      <c r="AC1824" s="515"/>
    </row>
    <row r="1825" spans="10:29" ht="11.25">
      <c r="J1825" s="515"/>
      <c r="K1825" s="515"/>
      <c r="Q1825" s="515"/>
      <c r="U1825" s="515"/>
      <c r="X1825" s="515"/>
      <c r="Y1825" s="515"/>
      <c r="Z1825" s="515"/>
      <c r="AA1825" s="515"/>
      <c r="AB1825" s="515"/>
      <c r="AC1825" s="515"/>
    </row>
    <row r="1826" spans="10:29" ht="11.25">
      <c r="J1826" s="515"/>
      <c r="K1826" s="515"/>
      <c r="Q1826" s="515"/>
      <c r="U1826" s="515"/>
      <c r="X1826" s="515"/>
      <c r="Y1826" s="515"/>
      <c r="Z1826" s="515"/>
      <c r="AA1826" s="515"/>
      <c r="AB1826" s="515"/>
      <c r="AC1826" s="515"/>
    </row>
    <row r="1827" spans="10:29" ht="11.25">
      <c r="J1827" s="515"/>
      <c r="K1827" s="515"/>
      <c r="Q1827" s="515"/>
      <c r="U1827" s="515"/>
      <c r="X1827" s="515"/>
      <c r="Y1827" s="515"/>
      <c r="Z1827" s="515"/>
      <c r="AA1827" s="515"/>
      <c r="AB1827" s="515"/>
      <c r="AC1827" s="515"/>
    </row>
    <row r="1828" spans="10:29" ht="11.25">
      <c r="J1828" s="515"/>
      <c r="K1828" s="515"/>
      <c r="Q1828" s="515"/>
      <c r="U1828" s="515"/>
      <c r="X1828" s="515"/>
      <c r="Y1828" s="515"/>
      <c r="Z1828" s="515"/>
      <c r="AA1828" s="515"/>
      <c r="AB1828" s="515"/>
      <c r="AC1828" s="515"/>
    </row>
    <row r="1829" spans="10:29" ht="11.25">
      <c r="J1829" s="515"/>
      <c r="K1829" s="515"/>
      <c r="Q1829" s="515"/>
      <c r="U1829" s="515"/>
      <c r="X1829" s="515"/>
      <c r="Y1829" s="515"/>
      <c r="Z1829" s="515"/>
      <c r="AA1829" s="515"/>
      <c r="AB1829" s="515"/>
      <c r="AC1829" s="515"/>
    </row>
    <row r="1830" spans="10:29" ht="11.25">
      <c r="J1830" s="515"/>
      <c r="K1830" s="515"/>
      <c r="Q1830" s="515"/>
      <c r="U1830" s="515"/>
      <c r="X1830" s="515"/>
      <c r="Y1830" s="515"/>
      <c r="Z1830" s="515"/>
      <c r="AA1830" s="515"/>
      <c r="AB1830" s="515"/>
      <c r="AC1830" s="515"/>
    </row>
    <row r="1831" spans="10:29" ht="11.25">
      <c r="J1831" s="515"/>
      <c r="K1831" s="515"/>
      <c r="Q1831" s="515"/>
      <c r="U1831" s="515"/>
      <c r="X1831" s="515"/>
      <c r="Y1831" s="515"/>
      <c r="Z1831" s="515"/>
      <c r="AA1831" s="515"/>
      <c r="AB1831" s="515"/>
      <c r="AC1831" s="515"/>
    </row>
    <row r="1832" spans="10:29" ht="11.25">
      <c r="J1832" s="515"/>
      <c r="K1832" s="515"/>
      <c r="Q1832" s="515"/>
      <c r="U1832" s="515"/>
      <c r="X1832" s="515"/>
      <c r="Y1832" s="515"/>
      <c r="Z1832" s="515"/>
      <c r="AA1832" s="515"/>
      <c r="AB1832" s="515"/>
      <c r="AC1832" s="515"/>
    </row>
    <row r="1833" spans="10:29" ht="11.25">
      <c r="J1833" s="515"/>
      <c r="K1833" s="515"/>
      <c r="Q1833" s="515"/>
      <c r="U1833" s="515"/>
      <c r="X1833" s="515"/>
      <c r="Y1833" s="515"/>
      <c r="Z1833" s="515"/>
      <c r="AA1833" s="515"/>
      <c r="AB1833" s="515"/>
      <c r="AC1833" s="515"/>
    </row>
    <row r="1834" spans="10:29" ht="11.25">
      <c r="J1834" s="515"/>
      <c r="K1834" s="515"/>
      <c r="Q1834" s="515"/>
      <c r="U1834" s="515"/>
      <c r="X1834" s="515"/>
      <c r="Y1834" s="515"/>
      <c r="Z1834" s="515"/>
      <c r="AA1834" s="515"/>
      <c r="AB1834" s="515"/>
      <c r="AC1834" s="515"/>
    </row>
    <row r="1835" spans="10:29" ht="11.25">
      <c r="J1835" s="515"/>
      <c r="K1835" s="515"/>
      <c r="Q1835" s="515"/>
      <c r="U1835" s="515"/>
      <c r="X1835" s="515"/>
      <c r="Y1835" s="515"/>
      <c r="Z1835" s="515"/>
      <c r="AA1835" s="515"/>
      <c r="AB1835" s="515"/>
      <c r="AC1835" s="515"/>
    </row>
    <row r="1836" spans="10:29" ht="11.25">
      <c r="J1836" s="515"/>
      <c r="K1836" s="515"/>
      <c r="Q1836" s="515"/>
      <c r="U1836" s="515"/>
      <c r="X1836" s="515"/>
      <c r="Y1836" s="515"/>
      <c r="Z1836" s="515"/>
      <c r="AA1836" s="515"/>
      <c r="AB1836" s="515"/>
      <c r="AC1836" s="515"/>
    </row>
    <row r="1837" spans="10:29" ht="11.25">
      <c r="J1837" s="515"/>
      <c r="K1837" s="515"/>
      <c r="Q1837" s="515"/>
      <c r="U1837" s="515"/>
      <c r="X1837" s="515"/>
      <c r="Y1837" s="515"/>
      <c r="Z1837" s="515"/>
      <c r="AA1837" s="515"/>
      <c r="AB1837" s="515"/>
      <c r="AC1837" s="515"/>
    </row>
    <row r="1838" spans="10:29" ht="11.25">
      <c r="J1838" s="515"/>
      <c r="K1838" s="515"/>
      <c r="Q1838" s="515"/>
      <c r="U1838" s="515"/>
      <c r="X1838" s="515"/>
      <c r="Y1838" s="515"/>
      <c r="Z1838" s="515"/>
      <c r="AA1838" s="515"/>
      <c r="AB1838" s="515"/>
      <c r="AC1838" s="515"/>
    </row>
    <row r="1839" spans="10:29" ht="11.25">
      <c r="J1839" s="515"/>
      <c r="K1839" s="515"/>
      <c r="Q1839" s="515"/>
      <c r="U1839" s="515"/>
      <c r="X1839" s="515"/>
      <c r="Y1839" s="515"/>
      <c r="Z1839" s="515"/>
      <c r="AA1839" s="515"/>
      <c r="AB1839" s="515"/>
      <c r="AC1839" s="515"/>
    </row>
    <row r="1840" spans="10:29" ht="11.25">
      <c r="J1840" s="515"/>
      <c r="K1840" s="515"/>
      <c r="Q1840" s="515"/>
      <c r="U1840" s="515"/>
      <c r="X1840" s="515"/>
      <c r="Y1840" s="515"/>
      <c r="Z1840" s="515"/>
      <c r="AA1840" s="515"/>
      <c r="AB1840" s="515"/>
      <c r="AC1840" s="515"/>
    </row>
    <row r="1841" spans="10:29" ht="11.25">
      <c r="J1841" s="515"/>
      <c r="K1841" s="515"/>
      <c r="Q1841" s="515"/>
      <c r="U1841" s="515"/>
      <c r="X1841" s="515"/>
      <c r="Y1841" s="515"/>
      <c r="Z1841" s="515"/>
      <c r="AA1841" s="515"/>
      <c r="AB1841" s="515"/>
      <c r="AC1841" s="515"/>
    </row>
    <row r="1842" spans="10:29" ht="11.25">
      <c r="J1842" s="515"/>
      <c r="K1842" s="515"/>
      <c r="Q1842" s="515"/>
      <c r="U1842" s="515"/>
      <c r="X1842" s="515"/>
      <c r="Y1842" s="515"/>
      <c r="Z1842" s="515"/>
      <c r="AA1842" s="515"/>
      <c r="AB1842" s="515"/>
      <c r="AC1842" s="515"/>
    </row>
    <row r="1843" spans="10:29" ht="11.25">
      <c r="J1843" s="515"/>
      <c r="K1843" s="515"/>
      <c r="Q1843" s="515"/>
      <c r="U1843" s="515"/>
      <c r="X1843" s="515"/>
      <c r="Y1843" s="515"/>
      <c r="Z1843" s="515"/>
      <c r="AA1843" s="515"/>
      <c r="AB1843" s="515"/>
      <c r="AC1843" s="515"/>
    </row>
    <row r="1844" spans="10:29" ht="11.25">
      <c r="J1844" s="515"/>
      <c r="K1844" s="515"/>
      <c r="Q1844" s="515"/>
      <c r="U1844" s="515"/>
      <c r="X1844" s="515"/>
      <c r="Y1844" s="515"/>
      <c r="Z1844" s="515"/>
      <c r="AA1844" s="515"/>
      <c r="AB1844" s="515"/>
      <c r="AC1844" s="515"/>
    </row>
    <row r="1845" spans="10:29" ht="11.25">
      <c r="J1845" s="515"/>
      <c r="K1845" s="515"/>
      <c r="Q1845" s="515"/>
      <c r="U1845" s="515"/>
      <c r="X1845" s="515"/>
      <c r="Y1845" s="515"/>
      <c r="Z1845" s="515"/>
      <c r="AA1845" s="515"/>
      <c r="AB1845" s="515"/>
      <c r="AC1845" s="515"/>
    </row>
    <row r="1846" spans="10:29" ht="11.25">
      <c r="J1846" s="515"/>
      <c r="K1846" s="515"/>
      <c r="Q1846" s="515"/>
      <c r="U1846" s="515"/>
      <c r="X1846" s="515"/>
      <c r="Y1846" s="515"/>
      <c r="Z1846" s="515"/>
      <c r="AA1846" s="515"/>
      <c r="AB1846" s="515"/>
      <c r="AC1846" s="515"/>
    </row>
    <row r="1847" spans="10:29" ht="11.25">
      <c r="J1847" s="515"/>
      <c r="K1847" s="515"/>
      <c r="Q1847" s="515"/>
      <c r="U1847" s="515"/>
      <c r="X1847" s="515"/>
      <c r="Y1847" s="515"/>
      <c r="Z1847" s="515"/>
      <c r="AA1847" s="515"/>
      <c r="AB1847" s="515"/>
      <c r="AC1847" s="515"/>
    </row>
    <row r="1848" spans="10:29" ht="11.25">
      <c r="J1848" s="515"/>
      <c r="K1848" s="515"/>
      <c r="Q1848" s="515"/>
      <c r="U1848" s="515"/>
      <c r="X1848" s="515"/>
      <c r="Y1848" s="515"/>
      <c r="Z1848" s="515"/>
      <c r="AA1848" s="515"/>
      <c r="AB1848" s="515"/>
      <c r="AC1848" s="515"/>
    </row>
    <row r="1849" spans="10:29" ht="11.25">
      <c r="J1849" s="515"/>
      <c r="K1849" s="515"/>
      <c r="Q1849" s="515"/>
      <c r="U1849" s="515"/>
      <c r="X1849" s="515"/>
      <c r="Y1849" s="515"/>
      <c r="Z1849" s="515"/>
      <c r="AA1849" s="515"/>
      <c r="AB1849" s="515"/>
      <c r="AC1849" s="515"/>
    </row>
    <row r="1850" spans="10:29" ht="11.25">
      <c r="J1850" s="515"/>
      <c r="K1850" s="515"/>
      <c r="Q1850" s="515"/>
      <c r="U1850" s="515"/>
      <c r="X1850" s="515"/>
      <c r="Y1850" s="515"/>
      <c r="Z1850" s="515"/>
      <c r="AA1850" s="515"/>
      <c r="AB1850" s="515"/>
      <c r="AC1850" s="515"/>
    </row>
    <row r="1851" spans="10:29" ht="11.25">
      <c r="J1851" s="515"/>
      <c r="K1851" s="515"/>
      <c r="Q1851" s="515"/>
      <c r="U1851" s="515"/>
      <c r="X1851" s="515"/>
      <c r="Y1851" s="515"/>
      <c r="Z1851" s="515"/>
      <c r="AA1851" s="515"/>
      <c r="AB1851" s="515"/>
      <c r="AC1851" s="515"/>
    </row>
    <row r="1852" spans="10:29" ht="11.25">
      <c r="J1852" s="515"/>
      <c r="K1852" s="515"/>
      <c r="Q1852" s="515"/>
      <c r="U1852" s="515"/>
      <c r="X1852" s="515"/>
      <c r="Y1852" s="515"/>
      <c r="Z1852" s="515"/>
      <c r="AA1852" s="515"/>
      <c r="AB1852" s="515"/>
      <c r="AC1852" s="515"/>
    </row>
    <row r="1853" spans="10:29" ht="11.25">
      <c r="J1853" s="515"/>
      <c r="K1853" s="515"/>
      <c r="Q1853" s="515"/>
      <c r="U1853" s="515"/>
      <c r="X1853" s="515"/>
      <c r="Y1853" s="515"/>
      <c r="Z1853" s="515"/>
      <c r="AA1853" s="515"/>
      <c r="AB1853" s="515"/>
      <c r="AC1853" s="515"/>
    </row>
    <row r="1854" spans="10:29" ht="11.25">
      <c r="J1854" s="515"/>
      <c r="K1854" s="515"/>
      <c r="Q1854" s="515"/>
      <c r="U1854" s="515"/>
      <c r="X1854" s="515"/>
      <c r="Y1854" s="515"/>
      <c r="Z1854" s="515"/>
      <c r="AA1854" s="515"/>
      <c r="AB1854" s="515"/>
      <c r="AC1854" s="515"/>
    </row>
    <row r="1855" spans="10:29" ht="11.25">
      <c r="J1855" s="515"/>
      <c r="K1855" s="515"/>
      <c r="Q1855" s="515"/>
      <c r="U1855" s="515"/>
      <c r="X1855" s="515"/>
      <c r="Y1855" s="515"/>
      <c r="Z1855" s="515"/>
      <c r="AA1855" s="515"/>
      <c r="AB1855" s="515"/>
      <c r="AC1855" s="515"/>
    </row>
    <row r="1856" spans="10:29" ht="11.25">
      <c r="J1856" s="515"/>
      <c r="K1856" s="515"/>
      <c r="Q1856" s="515"/>
      <c r="U1856" s="515"/>
      <c r="X1856" s="515"/>
      <c r="Y1856" s="515"/>
      <c r="Z1856" s="515"/>
      <c r="AA1856" s="515"/>
      <c r="AB1856" s="515"/>
      <c r="AC1856" s="515"/>
    </row>
    <row r="1857" spans="10:29" ht="11.25">
      <c r="J1857" s="515"/>
      <c r="K1857" s="515"/>
      <c r="Q1857" s="515"/>
      <c r="U1857" s="515"/>
      <c r="X1857" s="515"/>
      <c r="Y1857" s="515"/>
      <c r="Z1857" s="515"/>
      <c r="AA1857" s="515"/>
      <c r="AB1857" s="515"/>
      <c r="AC1857" s="515"/>
    </row>
    <row r="1858" spans="10:29" ht="11.25">
      <c r="J1858" s="515"/>
      <c r="K1858" s="515"/>
      <c r="Q1858" s="515"/>
      <c r="U1858" s="515"/>
      <c r="X1858" s="515"/>
      <c r="Y1858" s="515"/>
      <c r="Z1858" s="515"/>
      <c r="AA1858" s="515"/>
      <c r="AB1858" s="515"/>
      <c r="AC1858" s="515"/>
    </row>
    <row r="1859" spans="10:29" ht="11.25">
      <c r="J1859" s="515"/>
      <c r="K1859" s="515"/>
      <c r="Q1859" s="515"/>
      <c r="U1859" s="515"/>
      <c r="X1859" s="515"/>
      <c r="Y1859" s="515"/>
      <c r="Z1859" s="515"/>
      <c r="AA1859" s="515"/>
      <c r="AB1859" s="515"/>
      <c r="AC1859" s="515"/>
    </row>
    <row r="1860" spans="10:29" ht="11.25">
      <c r="J1860" s="515"/>
      <c r="K1860" s="515"/>
      <c r="Q1860" s="515"/>
      <c r="U1860" s="515"/>
      <c r="X1860" s="515"/>
      <c r="Y1860" s="515"/>
      <c r="Z1860" s="515"/>
      <c r="AA1860" s="515"/>
      <c r="AB1860" s="515"/>
      <c r="AC1860" s="515"/>
    </row>
    <row r="1861" spans="10:29" ht="11.25">
      <c r="J1861" s="515"/>
      <c r="K1861" s="515"/>
      <c r="Q1861" s="515"/>
      <c r="U1861" s="515"/>
      <c r="X1861" s="515"/>
      <c r="Y1861" s="515"/>
      <c r="Z1861" s="515"/>
      <c r="AA1861" s="515"/>
      <c r="AB1861" s="515"/>
      <c r="AC1861" s="515"/>
    </row>
    <row r="1862" spans="10:29" ht="11.25">
      <c r="J1862" s="515"/>
      <c r="K1862" s="515"/>
      <c r="Q1862" s="515"/>
      <c r="U1862" s="515"/>
      <c r="X1862" s="515"/>
      <c r="Y1862" s="515"/>
      <c r="Z1862" s="515"/>
      <c r="AA1862" s="515"/>
      <c r="AB1862" s="515"/>
      <c r="AC1862" s="515"/>
    </row>
    <row r="1863" spans="10:29" ht="11.25">
      <c r="J1863" s="515"/>
      <c r="K1863" s="515"/>
      <c r="Q1863" s="515"/>
      <c r="U1863" s="515"/>
      <c r="X1863" s="515"/>
      <c r="Y1863" s="515"/>
      <c r="Z1863" s="515"/>
      <c r="AA1863" s="515"/>
      <c r="AB1863" s="515"/>
      <c r="AC1863" s="515"/>
    </row>
    <row r="1864" spans="10:29" ht="11.25">
      <c r="J1864" s="515"/>
      <c r="K1864" s="515"/>
      <c r="Q1864" s="515"/>
      <c r="U1864" s="515"/>
      <c r="X1864" s="515"/>
      <c r="Y1864" s="515"/>
      <c r="Z1864" s="515"/>
      <c r="AA1864" s="515"/>
      <c r="AB1864" s="515"/>
      <c r="AC1864" s="515"/>
    </row>
    <row r="1865" spans="10:29" ht="11.25">
      <c r="J1865" s="515"/>
      <c r="K1865" s="515"/>
      <c r="Q1865" s="515"/>
      <c r="U1865" s="515"/>
      <c r="X1865" s="515"/>
      <c r="Y1865" s="515"/>
      <c r="Z1865" s="515"/>
      <c r="AA1865" s="515"/>
      <c r="AB1865" s="515"/>
      <c r="AC1865" s="515"/>
    </row>
    <row r="1866" spans="10:29" ht="11.25">
      <c r="J1866" s="515"/>
      <c r="K1866" s="515"/>
      <c r="Q1866" s="515"/>
      <c r="U1866" s="515"/>
      <c r="X1866" s="515"/>
      <c r="Y1866" s="515"/>
      <c r="Z1866" s="515"/>
      <c r="AA1866" s="515"/>
      <c r="AB1866" s="515"/>
      <c r="AC1866" s="515"/>
    </row>
    <row r="1867" spans="10:29" ht="11.25">
      <c r="J1867" s="515"/>
      <c r="K1867" s="515"/>
      <c r="Q1867" s="515"/>
      <c r="U1867" s="515"/>
      <c r="X1867" s="515"/>
      <c r="Y1867" s="515"/>
      <c r="Z1867" s="515"/>
      <c r="AA1867" s="515"/>
      <c r="AB1867" s="515"/>
      <c r="AC1867" s="515"/>
    </row>
    <row r="1868" spans="10:29" ht="11.25">
      <c r="J1868" s="515"/>
      <c r="K1868" s="515"/>
      <c r="Q1868" s="515"/>
      <c r="U1868" s="515"/>
      <c r="X1868" s="515"/>
      <c r="Y1868" s="515"/>
      <c r="Z1868" s="515"/>
      <c r="AA1868" s="515"/>
      <c r="AB1868" s="515"/>
      <c r="AC1868" s="515"/>
    </row>
    <row r="1869" spans="10:29" ht="11.25">
      <c r="J1869" s="515"/>
      <c r="K1869" s="515"/>
      <c r="Q1869" s="515"/>
      <c r="U1869" s="515"/>
      <c r="X1869" s="515"/>
      <c r="Y1869" s="515"/>
      <c r="Z1869" s="515"/>
      <c r="AA1869" s="515"/>
      <c r="AB1869" s="515"/>
      <c r="AC1869" s="515"/>
    </row>
    <row r="1870" spans="10:29" ht="11.25">
      <c r="J1870" s="515"/>
      <c r="K1870" s="515"/>
      <c r="Q1870" s="515"/>
      <c r="U1870" s="515"/>
      <c r="X1870" s="515"/>
      <c r="Y1870" s="515"/>
      <c r="Z1870" s="515"/>
      <c r="AA1870" s="515"/>
      <c r="AB1870" s="515"/>
      <c r="AC1870" s="515"/>
    </row>
    <row r="1871" spans="10:29" ht="11.25">
      <c r="J1871" s="515"/>
      <c r="K1871" s="515"/>
      <c r="Q1871" s="515"/>
      <c r="U1871" s="515"/>
      <c r="X1871" s="515"/>
      <c r="Y1871" s="515"/>
      <c r="Z1871" s="515"/>
      <c r="AA1871" s="515"/>
      <c r="AB1871" s="515"/>
      <c r="AC1871" s="515"/>
    </row>
    <row r="1872" spans="10:29" ht="11.25">
      <c r="J1872" s="515"/>
      <c r="K1872" s="515"/>
      <c r="Q1872" s="515"/>
      <c r="U1872" s="515"/>
      <c r="X1872" s="515"/>
      <c r="Y1872" s="515"/>
      <c r="Z1872" s="515"/>
      <c r="AA1872" s="515"/>
      <c r="AB1872" s="515"/>
      <c r="AC1872" s="515"/>
    </row>
    <row r="1873" spans="10:29" ht="11.25">
      <c r="J1873" s="515"/>
      <c r="K1873" s="515"/>
      <c r="Q1873" s="515"/>
      <c r="U1873" s="515"/>
      <c r="X1873" s="515"/>
      <c r="Y1873" s="515"/>
      <c r="Z1873" s="515"/>
      <c r="AA1873" s="515"/>
      <c r="AB1873" s="515"/>
      <c r="AC1873" s="515"/>
    </row>
    <row r="1874" spans="10:29" ht="11.25">
      <c r="J1874" s="515"/>
      <c r="K1874" s="515"/>
      <c r="Q1874" s="515"/>
      <c r="U1874" s="515"/>
      <c r="X1874" s="515"/>
      <c r="Y1874" s="515"/>
      <c r="Z1874" s="515"/>
      <c r="AA1874" s="515"/>
      <c r="AB1874" s="515"/>
      <c r="AC1874" s="515"/>
    </row>
    <row r="1875" spans="10:29" ht="11.25">
      <c r="J1875" s="515"/>
      <c r="K1875" s="515"/>
      <c r="Q1875" s="515"/>
      <c r="U1875" s="515"/>
      <c r="X1875" s="515"/>
      <c r="Y1875" s="515"/>
      <c r="Z1875" s="515"/>
      <c r="AA1875" s="515"/>
      <c r="AB1875" s="515"/>
      <c r="AC1875" s="515"/>
    </row>
    <row r="1876" spans="10:29" ht="11.25">
      <c r="J1876" s="515"/>
      <c r="K1876" s="515"/>
      <c r="Q1876" s="515"/>
      <c r="U1876" s="515"/>
      <c r="X1876" s="515"/>
      <c r="Y1876" s="515"/>
      <c r="Z1876" s="515"/>
      <c r="AA1876" s="515"/>
      <c r="AB1876" s="515"/>
      <c r="AC1876" s="515"/>
    </row>
    <row r="1877" spans="10:29" ht="11.25">
      <c r="J1877" s="515"/>
      <c r="K1877" s="515"/>
      <c r="Q1877" s="515"/>
      <c r="U1877" s="515"/>
      <c r="X1877" s="515"/>
      <c r="Y1877" s="515"/>
      <c r="Z1877" s="515"/>
      <c r="AA1877" s="515"/>
      <c r="AB1877" s="515"/>
      <c r="AC1877" s="515"/>
    </row>
    <row r="1878" spans="10:29" ht="11.25">
      <c r="J1878" s="515"/>
      <c r="K1878" s="515"/>
      <c r="Q1878" s="515"/>
      <c r="U1878" s="515"/>
      <c r="X1878" s="515"/>
      <c r="Y1878" s="515"/>
      <c r="Z1878" s="515"/>
      <c r="AA1878" s="515"/>
      <c r="AB1878" s="515"/>
      <c r="AC1878" s="515"/>
    </row>
    <row r="1879" spans="10:29" ht="11.25">
      <c r="J1879" s="515"/>
      <c r="K1879" s="515"/>
      <c r="Q1879" s="515"/>
      <c r="U1879" s="515"/>
      <c r="X1879" s="515"/>
      <c r="Y1879" s="515"/>
      <c r="Z1879" s="515"/>
      <c r="AA1879" s="515"/>
      <c r="AB1879" s="515"/>
      <c r="AC1879" s="515"/>
    </row>
    <row r="1880" spans="10:29" ht="11.25">
      <c r="J1880" s="515"/>
      <c r="K1880" s="515"/>
      <c r="Q1880" s="515"/>
      <c r="U1880" s="515"/>
      <c r="X1880" s="515"/>
      <c r="Y1880" s="515"/>
      <c r="Z1880" s="515"/>
      <c r="AA1880" s="515"/>
      <c r="AB1880" s="515"/>
      <c r="AC1880" s="515"/>
    </row>
    <row r="1881" spans="10:29" ht="11.25">
      <c r="J1881" s="515"/>
      <c r="K1881" s="515"/>
      <c r="Q1881" s="515"/>
      <c r="U1881" s="515"/>
      <c r="X1881" s="515"/>
      <c r="Y1881" s="515"/>
      <c r="Z1881" s="515"/>
      <c r="AA1881" s="515"/>
      <c r="AB1881" s="515"/>
      <c r="AC1881" s="515"/>
    </row>
    <row r="1882" spans="10:29" ht="11.25">
      <c r="J1882" s="515"/>
      <c r="K1882" s="515"/>
      <c r="Q1882" s="515"/>
      <c r="U1882" s="515"/>
      <c r="X1882" s="515"/>
      <c r="Y1882" s="515"/>
      <c r="Z1882" s="515"/>
      <c r="AA1882" s="515"/>
      <c r="AB1882" s="515"/>
      <c r="AC1882" s="515"/>
    </row>
    <row r="1883" spans="10:29" ht="11.25">
      <c r="J1883" s="515"/>
      <c r="K1883" s="515"/>
      <c r="Q1883" s="515"/>
      <c r="U1883" s="515"/>
      <c r="X1883" s="515"/>
      <c r="Y1883" s="515"/>
      <c r="Z1883" s="515"/>
      <c r="AA1883" s="515"/>
      <c r="AB1883" s="515"/>
      <c r="AC1883" s="515"/>
    </row>
    <row r="1884" spans="10:29" ht="11.25">
      <c r="J1884" s="515"/>
      <c r="K1884" s="515"/>
      <c r="Q1884" s="515"/>
      <c r="U1884" s="515"/>
      <c r="X1884" s="515"/>
      <c r="Y1884" s="515"/>
      <c r="Z1884" s="515"/>
      <c r="AA1884" s="515"/>
      <c r="AB1884" s="515"/>
      <c r="AC1884" s="515"/>
    </row>
    <row r="1885" spans="10:29" ht="11.25">
      <c r="J1885" s="515"/>
      <c r="K1885" s="515"/>
      <c r="Q1885" s="515"/>
      <c r="U1885" s="515"/>
      <c r="X1885" s="515"/>
      <c r="Y1885" s="515"/>
      <c r="Z1885" s="515"/>
      <c r="AA1885" s="515"/>
      <c r="AB1885" s="515"/>
      <c r="AC1885" s="515"/>
    </row>
    <row r="1886" spans="10:29" ht="11.25">
      <c r="J1886" s="515"/>
      <c r="K1886" s="515"/>
      <c r="Q1886" s="515"/>
      <c r="U1886" s="515"/>
      <c r="X1886" s="515"/>
      <c r="Y1886" s="515"/>
      <c r="Z1886" s="515"/>
      <c r="AA1886" s="515"/>
      <c r="AB1886" s="515"/>
      <c r="AC1886" s="515"/>
    </row>
    <row r="1887" spans="10:29" ht="11.25">
      <c r="J1887" s="515"/>
      <c r="K1887" s="515"/>
      <c r="Q1887" s="515"/>
      <c r="U1887" s="515"/>
      <c r="X1887" s="515"/>
      <c r="Y1887" s="515"/>
      <c r="Z1887" s="515"/>
      <c r="AA1887" s="515"/>
      <c r="AB1887" s="515"/>
      <c r="AC1887" s="515"/>
    </row>
    <row r="1888" spans="10:29" ht="11.25">
      <c r="J1888" s="515"/>
      <c r="K1888" s="515"/>
      <c r="Q1888" s="515"/>
      <c r="U1888" s="515"/>
      <c r="X1888" s="515"/>
      <c r="Y1888" s="515"/>
      <c r="Z1888" s="515"/>
      <c r="AA1888" s="515"/>
      <c r="AB1888" s="515"/>
      <c r="AC1888" s="515"/>
    </row>
    <row r="1889" spans="10:29" ht="11.25">
      <c r="J1889" s="515"/>
      <c r="K1889" s="515"/>
      <c r="Q1889" s="515"/>
      <c r="U1889" s="515"/>
      <c r="X1889" s="515"/>
      <c r="Y1889" s="515"/>
      <c r="Z1889" s="515"/>
      <c r="AA1889" s="515"/>
      <c r="AB1889" s="515"/>
      <c r="AC1889" s="515"/>
    </row>
    <row r="1890" spans="10:29" ht="11.25">
      <c r="J1890" s="515"/>
      <c r="K1890" s="515"/>
      <c r="Q1890" s="515"/>
      <c r="U1890" s="515"/>
      <c r="X1890" s="515"/>
      <c r="Y1890" s="515"/>
      <c r="Z1890" s="515"/>
      <c r="AA1890" s="515"/>
      <c r="AB1890" s="515"/>
      <c r="AC1890" s="515"/>
    </row>
    <row r="1891" spans="10:29" ht="11.25">
      <c r="J1891" s="515"/>
      <c r="K1891" s="515"/>
      <c r="Q1891" s="515"/>
      <c r="U1891" s="515"/>
      <c r="X1891" s="515"/>
      <c r="Y1891" s="515"/>
      <c r="Z1891" s="515"/>
      <c r="AA1891" s="515"/>
      <c r="AB1891" s="515"/>
      <c r="AC1891" s="515"/>
    </row>
    <row r="1892" spans="10:29" ht="11.25">
      <c r="J1892" s="515"/>
      <c r="K1892" s="515"/>
      <c r="Q1892" s="515"/>
      <c r="U1892" s="515"/>
      <c r="X1892" s="515"/>
      <c r="Y1892" s="515"/>
      <c r="Z1892" s="515"/>
      <c r="AA1892" s="515"/>
      <c r="AB1892" s="515"/>
      <c r="AC1892" s="515"/>
    </row>
    <row r="1893" spans="10:29" ht="11.25">
      <c r="J1893" s="515"/>
      <c r="K1893" s="515"/>
      <c r="Q1893" s="515"/>
      <c r="U1893" s="515"/>
      <c r="X1893" s="515"/>
      <c r="Y1893" s="515"/>
      <c r="Z1893" s="515"/>
      <c r="AA1893" s="515"/>
      <c r="AB1893" s="515"/>
      <c r="AC1893" s="515"/>
    </row>
    <row r="1894" spans="10:29" ht="11.25">
      <c r="J1894" s="515"/>
      <c r="K1894" s="515"/>
      <c r="Q1894" s="515"/>
      <c r="U1894" s="515"/>
      <c r="X1894" s="515"/>
      <c r="Y1894" s="515"/>
      <c r="Z1894" s="515"/>
      <c r="AA1894" s="515"/>
      <c r="AB1894" s="515"/>
      <c r="AC1894" s="515"/>
    </row>
    <row r="1895" spans="10:29" ht="11.25">
      <c r="J1895" s="515"/>
      <c r="K1895" s="515"/>
      <c r="Q1895" s="515"/>
      <c r="U1895" s="515"/>
      <c r="X1895" s="515"/>
      <c r="Y1895" s="515"/>
      <c r="Z1895" s="515"/>
      <c r="AA1895" s="515"/>
      <c r="AB1895" s="515"/>
      <c r="AC1895" s="515"/>
    </row>
    <row r="1896" spans="10:29" ht="11.25">
      <c r="J1896" s="515"/>
      <c r="K1896" s="515"/>
      <c r="Q1896" s="515"/>
      <c r="U1896" s="515"/>
      <c r="X1896" s="515"/>
      <c r="Y1896" s="515"/>
      <c r="Z1896" s="515"/>
      <c r="AA1896" s="515"/>
      <c r="AB1896" s="515"/>
      <c r="AC1896" s="515"/>
    </row>
    <row r="1897" spans="10:29" ht="11.25">
      <c r="J1897" s="515"/>
      <c r="K1897" s="515"/>
      <c r="Q1897" s="515"/>
      <c r="U1897" s="515"/>
      <c r="X1897" s="515"/>
      <c r="Y1897" s="515"/>
      <c r="Z1897" s="515"/>
      <c r="AA1897" s="515"/>
      <c r="AB1897" s="515"/>
      <c r="AC1897" s="515"/>
    </row>
    <row r="1898" spans="10:29" ht="11.25">
      <c r="J1898" s="515"/>
      <c r="K1898" s="515"/>
      <c r="Q1898" s="515"/>
      <c r="U1898" s="515"/>
      <c r="X1898" s="515"/>
      <c r="Y1898" s="515"/>
      <c r="Z1898" s="515"/>
      <c r="AA1898" s="515"/>
      <c r="AB1898" s="515"/>
      <c r="AC1898" s="515"/>
    </row>
    <row r="1899" spans="10:29" ht="11.25">
      <c r="J1899" s="515"/>
      <c r="K1899" s="515"/>
      <c r="Q1899" s="515"/>
      <c r="U1899" s="515"/>
      <c r="X1899" s="515"/>
      <c r="Y1899" s="515"/>
      <c r="Z1899" s="515"/>
      <c r="AA1899" s="515"/>
      <c r="AB1899" s="515"/>
      <c r="AC1899" s="515"/>
    </row>
    <row r="1900" spans="10:29" ht="11.25">
      <c r="J1900" s="515"/>
      <c r="K1900" s="515"/>
      <c r="Q1900" s="515"/>
      <c r="U1900" s="515"/>
      <c r="X1900" s="515"/>
      <c r="Y1900" s="515"/>
      <c r="Z1900" s="515"/>
      <c r="AA1900" s="515"/>
      <c r="AB1900" s="515"/>
      <c r="AC1900" s="515"/>
    </row>
    <row r="1901" spans="10:29" ht="11.25">
      <c r="J1901" s="515"/>
      <c r="K1901" s="515"/>
      <c r="Q1901" s="515"/>
      <c r="U1901" s="515"/>
      <c r="X1901" s="515"/>
      <c r="Y1901" s="515"/>
      <c r="Z1901" s="515"/>
      <c r="AA1901" s="515"/>
      <c r="AB1901" s="515"/>
      <c r="AC1901" s="515"/>
    </row>
    <row r="1902" spans="10:29" ht="11.25">
      <c r="J1902" s="515"/>
      <c r="K1902" s="515"/>
      <c r="Q1902" s="515"/>
      <c r="U1902" s="515"/>
      <c r="X1902" s="515"/>
      <c r="Y1902" s="515"/>
      <c r="Z1902" s="515"/>
      <c r="AA1902" s="515"/>
      <c r="AB1902" s="515"/>
      <c r="AC1902" s="515"/>
    </row>
    <row r="1903" spans="10:29" ht="11.25">
      <c r="J1903" s="515"/>
      <c r="K1903" s="515"/>
      <c r="Q1903" s="515"/>
      <c r="U1903" s="515"/>
      <c r="X1903" s="515"/>
      <c r="Y1903" s="515"/>
      <c r="Z1903" s="515"/>
      <c r="AA1903" s="515"/>
      <c r="AB1903" s="515"/>
      <c r="AC1903" s="515"/>
    </row>
    <row r="1904" spans="10:29" ht="11.25">
      <c r="J1904" s="515"/>
      <c r="K1904" s="515"/>
      <c r="Q1904" s="515"/>
      <c r="U1904" s="515"/>
      <c r="X1904" s="515"/>
      <c r="Y1904" s="515"/>
      <c r="Z1904" s="515"/>
      <c r="AA1904" s="515"/>
      <c r="AB1904" s="515"/>
      <c r="AC1904" s="515"/>
    </row>
    <row r="1905" spans="10:29" ht="11.25">
      <c r="J1905" s="515"/>
      <c r="K1905" s="515"/>
      <c r="Q1905" s="515"/>
      <c r="U1905" s="515"/>
      <c r="X1905" s="515"/>
      <c r="Y1905" s="515"/>
      <c r="Z1905" s="515"/>
      <c r="AA1905" s="515"/>
      <c r="AB1905" s="515"/>
      <c r="AC1905" s="515"/>
    </row>
    <row r="1906" spans="10:29" ht="11.25">
      <c r="J1906" s="515"/>
      <c r="K1906" s="515"/>
      <c r="Q1906" s="515"/>
      <c r="U1906" s="515"/>
      <c r="X1906" s="515"/>
      <c r="Y1906" s="515"/>
      <c r="Z1906" s="515"/>
      <c r="AA1906" s="515"/>
      <c r="AB1906" s="515"/>
      <c r="AC1906" s="515"/>
    </row>
    <row r="1907" spans="10:29" ht="11.25">
      <c r="J1907" s="515"/>
      <c r="K1907" s="515"/>
      <c r="Q1907" s="515"/>
      <c r="U1907" s="515"/>
      <c r="X1907" s="515"/>
      <c r="Y1907" s="515"/>
      <c r="Z1907" s="515"/>
      <c r="AA1907" s="515"/>
      <c r="AB1907" s="515"/>
      <c r="AC1907" s="515"/>
    </row>
    <row r="1908" spans="10:29" ht="11.25">
      <c r="J1908" s="515"/>
      <c r="K1908" s="515"/>
      <c r="Q1908" s="515"/>
      <c r="U1908" s="515"/>
      <c r="X1908" s="515"/>
      <c r="Y1908" s="515"/>
      <c r="Z1908" s="515"/>
      <c r="AA1908" s="515"/>
      <c r="AB1908" s="515"/>
      <c r="AC1908" s="515"/>
    </row>
    <row r="1909" spans="10:29" ht="11.25">
      <c r="J1909" s="515"/>
      <c r="K1909" s="515"/>
      <c r="Q1909" s="515"/>
      <c r="U1909" s="515"/>
      <c r="X1909" s="515"/>
      <c r="Y1909" s="515"/>
      <c r="Z1909" s="515"/>
      <c r="AA1909" s="515"/>
      <c r="AB1909" s="515"/>
      <c r="AC1909" s="515"/>
    </row>
    <row r="1910" spans="10:29" ht="11.25">
      <c r="J1910" s="515"/>
      <c r="K1910" s="515"/>
      <c r="Q1910" s="515"/>
      <c r="U1910" s="515"/>
      <c r="X1910" s="515"/>
      <c r="Y1910" s="515"/>
      <c r="Z1910" s="515"/>
      <c r="AA1910" s="515"/>
      <c r="AB1910" s="515"/>
      <c r="AC1910" s="515"/>
    </row>
    <row r="1911" spans="10:29" ht="11.25">
      <c r="J1911" s="515"/>
      <c r="K1911" s="515"/>
      <c r="Q1911" s="515"/>
      <c r="U1911" s="515"/>
      <c r="X1911" s="515"/>
      <c r="Y1911" s="515"/>
      <c r="Z1911" s="515"/>
      <c r="AA1911" s="515"/>
      <c r="AB1911" s="515"/>
      <c r="AC1911" s="515"/>
    </row>
    <row r="1912" spans="10:29" ht="11.25">
      <c r="J1912" s="515"/>
      <c r="K1912" s="515"/>
      <c r="Q1912" s="515"/>
      <c r="U1912" s="515"/>
      <c r="X1912" s="515"/>
      <c r="Y1912" s="515"/>
      <c r="Z1912" s="515"/>
      <c r="AA1912" s="515"/>
      <c r="AB1912" s="515"/>
      <c r="AC1912" s="515"/>
    </row>
    <row r="1913" spans="10:29" ht="11.25">
      <c r="J1913" s="515"/>
      <c r="K1913" s="515"/>
      <c r="Q1913" s="515"/>
      <c r="U1913" s="515"/>
      <c r="X1913" s="515"/>
      <c r="Y1913" s="515"/>
      <c r="Z1913" s="515"/>
      <c r="AA1913" s="515"/>
      <c r="AB1913" s="515"/>
      <c r="AC1913" s="515"/>
    </row>
    <row r="1914" spans="10:29" ht="11.25">
      <c r="J1914" s="515"/>
      <c r="K1914" s="515"/>
      <c r="Q1914" s="515"/>
      <c r="U1914" s="515"/>
      <c r="X1914" s="515"/>
      <c r="Y1914" s="515"/>
      <c r="Z1914" s="515"/>
      <c r="AA1914" s="515"/>
      <c r="AB1914" s="515"/>
      <c r="AC1914" s="515"/>
    </row>
    <row r="1915" spans="10:29" ht="11.25">
      <c r="J1915" s="515"/>
      <c r="K1915" s="515"/>
      <c r="Q1915" s="515"/>
      <c r="U1915" s="515"/>
      <c r="X1915" s="515"/>
      <c r="Y1915" s="515"/>
      <c r="Z1915" s="515"/>
      <c r="AA1915" s="515"/>
      <c r="AB1915" s="515"/>
      <c r="AC1915" s="515"/>
    </row>
    <row r="1916" spans="10:29" ht="11.25">
      <c r="J1916" s="515"/>
      <c r="K1916" s="515"/>
      <c r="Q1916" s="515"/>
      <c r="U1916" s="515"/>
      <c r="X1916" s="515"/>
      <c r="Y1916" s="515"/>
      <c r="Z1916" s="515"/>
      <c r="AA1916" s="515"/>
      <c r="AB1916" s="515"/>
      <c r="AC1916" s="515"/>
    </row>
    <row r="1917" spans="10:29" ht="11.25">
      <c r="J1917" s="515"/>
      <c r="K1917" s="515"/>
      <c r="Q1917" s="515"/>
      <c r="U1917" s="515"/>
      <c r="X1917" s="515"/>
      <c r="Y1917" s="515"/>
      <c r="Z1917" s="515"/>
      <c r="AA1917" s="515"/>
      <c r="AB1917" s="515"/>
      <c r="AC1917" s="515"/>
    </row>
    <row r="1918" spans="10:29" ht="11.25">
      <c r="J1918" s="515"/>
      <c r="K1918" s="515"/>
      <c r="Q1918" s="515"/>
      <c r="U1918" s="515"/>
      <c r="X1918" s="515"/>
      <c r="Y1918" s="515"/>
      <c r="Z1918" s="515"/>
      <c r="AA1918" s="515"/>
      <c r="AB1918" s="515"/>
      <c r="AC1918" s="515"/>
    </row>
    <row r="1919" spans="10:29" ht="11.25">
      <c r="J1919" s="515"/>
      <c r="K1919" s="515"/>
      <c r="Q1919" s="515"/>
      <c r="U1919" s="515"/>
      <c r="X1919" s="515"/>
      <c r="Y1919" s="515"/>
      <c r="Z1919" s="515"/>
      <c r="AA1919" s="515"/>
      <c r="AB1919" s="515"/>
      <c r="AC1919" s="515"/>
    </row>
    <row r="1920" spans="10:29" ht="11.25">
      <c r="J1920" s="515"/>
      <c r="K1920" s="515"/>
      <c r="Q1920" s="515"/>
      <c r="U1920" s="515"/>
      <c r="X1920" s="515"/>
      <c r="Y1920" s="515"/>
      <c r="Z1920" s="515"/>
      <c r="AA1920" s="515"/>
      <c r="AB1920" s="515"/>
      <c r="AC1920" s="515"/>
    </row>
    <row r="1921" spans="10:29" ht="11.25">
      <c r="J1921" s="515"/>
      <c r="K1921" s="515"/>
      <c r="Q1921" s="515"/>
      <c r="U1921" s="515"/>
      <c r="X1921" s="515"/>
      <c r="Y1921" s="515"/>
      <c r="Z1921" s="515"/>
      <c r="AA1921" s="515"/>
      <c r="AB1921" s="515"/>
      <c r="AC1921" s="515"/>
    </row>
    <row r="1922" spans="10:29" ht="11.25">
      <c r="J1922" s="515"/>
      <c r="K1922" s="515"/>
      <c r="Q1922" s="515"/>
      <c r="U1922" s="515"/>
      <c r="X1922" s="515"/>
      <c r="Y1922" s="515"/>
      <c r="Z1922" s="515"/>
      <c r="AA1922" s="515"/>
      <c r="AB1922" s="515"/>
      <c r="AC1922" s="515"/>
    </row>
    <row r="1923" spans="10:29" ht="11.25">
      <c r="J1923" s="515"/>
      <c r="K1923" s="515"/>
      <c r="Q1923" s="515"/>
      <c r="U1923" s="515"/>
      <c r="X1923" s="515"/>
      <c r="Y1923" s="515"/>
      <c r="Z1923" s="515"/>
      <c r="AA1923" s="515"/>
      <c r="AB1923" s="515"/>
      <c r="AC1923" s="515"/>
    </row>
    <row r="1924" spans="10:29" ht="11.25">
      <c r="J1924" s="515"/>
      <c r="K1924" s="515"/>
      <c r="Q1924" s="515"/>
      <c r="U1924" s="515"/>
      <c r="X1924" s="515"/>
      <c r="Y1924" s="515"/>
      <c r="Z1924" s="515"/>
      <c r="AA1924" s="515"/>
      <c r="AB1924" s="515"/>
      <c r="AC1924" s="515"/>
    </row>
    <row r="1925" spans="10:29" ht="11.25">
      <c r="J1925" s="515"/>
      <c r="K1925" s="515"/>
      <c r="Q1925" s="515"/>
      <c r="U1925" s="515"/>
      <c r="X1925" s="515"/>
      <c r="Y1925" s="515"/>
      <c r="Z1925" s="515"/>
      <c r="AA1925" s="515"/>
      <c r="AB1925" s="515"/>
      <c r="AC1925" s="515"/>
    </row>
    <row r="1926" spans="10:29" ht="11.25">
      <c r="J1926" s="515"/>
      <c r="K1926" s="515"/>
      <c r="Q1926" s="515"/>
      <c r="U1926" s="515"/>
      <c r="X1926" s="515"/>
      <c r="Y1926" s="515"/>
      <c r="Z1926" s="515"/>
      <c r="AA1926" s="515"/>
      <c r="AB1926" s="515"/>
      <c r="AC1926" s="515"/>
    </row>
    <row r="1927" spans="10:29" ht="11.25">
      <c r="J1927" s="515"/>
      <c r="K1927" s="515"/>
      <c r="Q1927" s="515"/>
      <c r="U1927" s="515"/>
      <c r="X1927" s="515"/>
      <c r="Y1927" s="515"/>
      <c r="Z1927" s="515"/>
      <c r="AA1927" s="515"/>
      <c r="AB1927" s="515"/>
      <c r="AC1927" s="515"/>
    </row>
    <row r="1928" spans="10:29" ht="11.25">
      <c r="J1928" s="515"/>
      <c r="K1928" s="515"/>
      <c r="Q1928" s="515"/>
      <c r="U1928" s="515"/>
      <c r="X1928" s="515"/>
      <c r="Y1928" s="515"/>
      <c r="Z1928" s="515"/>
      <c r="AA1928" s="515"/>
      <c r="AB1928" s="515"/>
      <c r="AC1928" s="515"/>
    </row>
    <row r="1929" spans="10:29" ht="11.25">
      <c r="J1929" s="515"/>
      <c r="K1929" s="515"/>
      <c r="Q1929" s="515"/>
      <c r="U1929" s="515"/>
      <c r="X1929" s="515"/>
      <c r="Y1929" s="515"/>
      <c r="Z1929" s="515"/>
      <c r="AA1929" s="515"/>
      <c r="AB1929" s="515"/>
      <c r="AC1929" s="515"/>
    </row>
    <row r="1930" spans="10:29" ht="11.25">
      <c r="J1930" s="515"/>
      <c r="K1930" s="515"/>
      <c r="Q1930" s="515"/>
      <c r="U1930" s="515"/>
      <c r="X1930" s="515"/>
      <c r="Y1930" s="515"/>
      <c r="Z1930" s="515"/>
      <c r="AA1930" s="515"/>
      <c r="AB1930" s="515"/>
      <c r="AC1930" s="515"/>
    </row>
    <row r="1931" spans="10:29" ht="11.25">
      <c r="J1931" s="515"/>
      <c r="K1931" s="515"/>
      <c r="Q1931" s="515"/>
      <c r="U1931" s="515"/>
      <c r="X1931" s="515"/>
      <c r="Y1931" s="515"/>
      <c r="Z1931" s="515"/>
      <c r="AA1931" s="515"/>
      <c r="AB1931" s="515"/>
      <c r="AC1931" s="515"/>
    </row>
    <row r="1932" spans="10:29" ht="11.25">
      <c r="J1932" s="515"/>
      <c r="K1932" s="515"/>
      <c r="Q1932" s="515"/>
      <c r="U1932" s="515"/>
      <c r="X1932" s="515"/>
      <c r="Y1932" s="515"/>
      <c r="Z1932" s="515"/>
      <c r="AA1932" s="515"/>
      <c r="AB1932" s="515"/>
      <c r="AC1932" s="515"/>
    </row>
    <row r="1933" spans="10:29" ht="11.25">
      <c r="J1933" s="515"/>
      <c r="K1933" s="515"/>
      <c r="Q1933" s="515"/>
      <c r="U1933" s="515"/>
      <c r="X1933" s="515"/>
      <c r="Y1933" s="515"/>
      <c r="Z1933" s="515"/>
      <c r="AA1933" s="515"/>
      <c r="AB1933" s="515"/>
      <c r="AC1933" s="515"/>
    </row>
    <row r="1934" spans="10:29" ht="11.25">
      <c r="J1934" s="515"/>
      <c r="K1934" s="515"/>
      <c r="Q1934" s="515"/>
      <c r="U1934" s="515"/>
      <c r="X1934" s="515"/>
      <c r="Y1934" s="515"/>
      <c r="Z1934" s="515"/>
      <c r="AA1934" s="515"/>
      <c r="AB1934" s="515"/>
      <c r="AC1934" s="515"/>
    </row>
    <row r="1935" spans="10:29" ht="11.25">
      <c r="J1935" s="515"/>
      <c r="K1935" s="515"/>
      <c r="Q1935" s="515"/>
      <c r="U1935" s="515"/>
      <c r="X1935" s="515"/>
      <c r="Y1935" s="515"/>
      <c r="Z1935" s="515"/>
      <c r="AA1935" s="515"/>
      <c r="AB1935" s="515"/>
      <c r="AC1935" s="515"/>
    </row>
    <row r="1936" spans="10:29" ht="11.25">
      <c r="J1936" s="515"/>
      <c r="K1936" s="515"/>
      <c r="Q1936" s="515"/>
      <c r="U1936" s="515"/>
      <c r="X1936" s="515"/>
      <c r="Y1936" s="515"/>
      <c r="Z1936" s="515"/>
      <c r="AA1936" s="515"/>
      <c r="AB1936" s="515"/>
      <c r="AC1936" s="515"/>
    </row>
    <row r="1937" spans="10:29" ht="11.25">
      <c r="J1937" s="515"/>
      <c r="K1937" s="515"/>
      <c r="Q1937" s="515"/>
      <c r="U1937" s="515"/>
      <c r="X1937" s="515"/>
      <c r="Y1937" s="515"/>
      <c r="Z1937" s="515"/>
      <c r="AA1937" s="515"/>
      <c r="AB1937" s="515"/>
      <c r="AC1937" s="515"/>
    </row>
    <row r="1938" spans="10:29" ht="11.25">
      <c r="J1938" s="515"/>
      <c r="K1938" s="515"/>
      <c r="Q1938" s="515"/>
      <c r="U1938" s="515"/>
      <c r="X1938" s="515"/>
      <c r="Y1938" s="515"/>
      <c r="Z1938" s="515"/>
      <c r="AA1938" s="515"/>
      <c r="AB1938" s="515"/>
      <c r="AC1938" s="515"/>
    </row>
    <row r="1939" spans="10:29" ht="11.25">
      <c r="J1939" s="515"/>
      <c r="K1939" s="515"/>
      <c r="Q1939" s="515"/>
      <c r="U1939" s="515"/>
      <c r="X1939" s="515"/>
      <c r="Y1939" s="515"/>
      <c r="Z1939" s="515"/>
      <c r="AA1939" s="515"/>
      <c r="AB1939" s="515"/>
      <c r="AC1939" s="515"/>
    </row>
    <row r="1940" spans="10:29" ht="11.25">
      <c r="J1940" s="515"/>
      <c r="K1940" s="515"/>
      <c r="Q1940" s="515"/>
      <c r="U1940" s="515"/>
      <c r="X1940" s="515"/>
      <c r="Y1940" s="515"/>
      <c r="Z1940" s="515"/>
      <c r="AA1940" s="515"/>
      <c r="AB1940" s="515"/>
      <c r="AC1940" s="515"/>
    </row>
    <row r="1941" spans="10:29" ht="11.25">
      <c r="J1941" s="515"/>
      <c r="K1941" s="515"/>
      <c r="Q1941" s="515"/>
      <c r="U1941" s="515"/>
      <c r="X1941" s="515"/>
      <c r="Y1941" s="515"/>
      <c r="Z1941" s="515"/>
      <c r="AA1941" s="515"/>
      <c r="AB1941" s="515"/>
      <c r="AC1941" s="515"/>
    </row>
    <row r="1942" spans="10:29" ht="11.25">
      <c r="J1942" s="515"/>
      <c r="K1942" s="515"/>
      <c r="Q1942" s="515"/>
      <c r="U1942" s="515"/>
      <c r="X1942" s="515"/>
      <c r="Y1942" s="515"/>
      <c r="Z1942" s="515"/>
      <c r="AA1942" s="515"/>
      <c r="AB1942" s="515"/>
      <c r="AC1942" s="515"/>
    </row>
    <row r="1943" spans="10:29" ht="11.25">
      <c r="J1943" s="515"/>
      <c r="K1943" s="515"/>
      <c r="Q1943" s="515"/>
      <c r="U1943" s="515"/>
      <c r="X1943" s="515"/>
      <c r="Y1943" s="515"/>
      <c r="Z1943" s="515"/>
      <c r="AA1943" s="515"/>
      <c r="AB1943" s="515"/>
      <c r="AC1943" s="515"/>
    </row>
    <row r="1944" spans="10:29" ht="11.25">
      <c r="J1944" s="515"/>
      <c r="K1944" s="515"/>
      <c r="Q1944" s="515"/>
      <c r="U1944" s="515"/>
      <c r="X1944" s="515"/>
      <c r="Y1944" s="515"/>
      <c r="Z1944" s="515"/>
      <c r="AA1944" s="515"/>
      <c r="AB1944" s="515"/>
      <c r="AC1944" s="515"/>
    </row>
    <row r="1945" spans="10:29" ht="11.25">
      <c r="J1945" s="515"/>
      <c r="K1945" s="515"/>
      <c r="Q1945" s="515"/>
      <c r="U1945" s="515"/>
      <c r="X1945" s="515"/>
      <c r="Y1945" s="515"/>
      <c r="Z1945" s="515"/>
      <c r="AA1945" s="515"/>
      <c r="AB1945" s="515"/>
      <c r="AC1945" s="515"/>
    </row>
    <row r="1946" spans="10:29" ht="11.25">
      <c r="J1946" s="515"/>
      <c r="K1946" s="515"/>
      <c r="Q1946" s="515"/>
      <c r="U1946" s="515"/>
      <c r="X1946" s="515"/>
      <c r="Y1946" s="515"/>
      <c r="Z1946" s="515"/>
      <c r="AA1946" s="515"/>
      <c r="AB1946" s="515"/>
      <c r="AC1946" s="515"/>
    </row>
    <row r="1947" spans="10:29" ht="11.25">
      <c r="J1947" s="515"/>
      <c r="K1947" s="515"/>
      <c r="Q1947" s="515"/>
      <c r="U1947" s="515"/>
      <c r="X1947" s="515"/>
      <c r="Y1947" s="515"/>
      <c r="Z1947" s="515"/>
      <c r="AA1947" s="515"/>
      <c r="AB1947" s="515"/>
      <c r="AC1947" s="515"/>
    </row>
    <row r="1948" spans="10:29" ht="11.25">
      <c r="J1948" s="515"/>
      <c r="K1948" s="515"/>
      <c r="Q1948" s="515"/>
      <c r="U1948" s="515"/>
      <c r="X1948" s="515"/>
      <c r="Y1948" s="515"/>
      <c r="Z1948" s="515"/>
      <c r="AA1948" s="515"/>
      <c r="AB1948" s="515"/>
      <c r="AC1948" s="515"/>
    </row>
    <row r="1949" spans="10:29" ht="11.25">
      <c r="J1949" s="515"/>
      <c r="K1949" s="515"/>
      <c r="Q1949" s="515"/>
      <c r="U1949" s="515"/>
      <c r="X1949" s="515"/>
      <c r="Y1949" s="515"/>
      <c r="Z1949" s="515"/>
      <c r="AA1949" s="515"/>
      <c r="AB1949" s="515"/>
      <c r="AC1949" s="515"/>
    </row>
    <row r="1950" spans="10:29" ht="11.25">
      <c r="J1950" s="515"/>
      <c r="K1950" s="515"/>
      <c r="Q1950" s="515"/>
      <c r="U1950" s="515"/>
      <c r="X1950" s="515"/>
      <c r="Y1950" s="515"/>
      <c r="Z1950" s="515"/>
      <c r="AA1950" s="515"/>
      <c r="AB1950" s="515"/>
      <c r="AC1950" s="515"/>
    </row>
    <row r="1951" spans="10:29" ht="11.25">
      <c r="J1951" s="515"/>
      <c r="K1951" s="515"/>
      <c r="Q1951" s="515"/>
      <c r="U1951" s="515"/>
      <c r="X1951" s="515"/>
      <c r="Y1951" s="515"/>
      <c r="Z1951" s="515"/>
      <c r="AA1951" s="515"/>
      <c r="AB1951" s="515"/>
      <c r="AC1951" s="515"/>
    </row>
    <row r="1952" spans="10:29" ht="11.25">
      <c r="J1952" s="515"/>
      <c r="K1952" s="515"/>
      <c r="Q1952" s="515"/>
      <c r="U1952" s="515"/>
      <c r="X1952" s="515"/>
      <c r="Y1952" s="515"/>
      <c r="Z1952" s="515"/>
      <c r="AA1952" s="515"/>
      <c r="AB1952" s="515"/>
      <c r="AC1952" s="515"/>
    </row>
    <row r="1953" spans="10:29" ht="11.25">
      <c r="J1953" s="515"/>
      <c r="K1953" s="515"/>
      <c r="Q1953" s="515"/>
      <c r="U1953" s="515"/>
      <c r="X1953" s="515"/>
      <c r="Y1953" s="515"/>
      <c r="Z1953" s="515"/>
      <c r="AA1953" s="515"/>
      <c r="AB1953" s="515"/>
      <c r="AC1953" s="515"/>
    </row>
    <row r="1954" spans="10:29" ht="11.25">
      <c r="J1954" s="515"/>
      <c r="K1954" s="515"/>
      <c r="Q1954" s="515"/>
      <c r="U1954" s="515"/>
      <c r="X1954" s="515"/>
      <c r="Y1954" s="515"/>
      <c r="Z1954" s="515"/>
      <c r="AA1954" s="515"/>
      <c r="AB1954" s="515"/>
      <c r="AC1954" s="515"/>
    </row>
    <row r="1955" spans="10:29" ht="11.25">
      <c r="J1955" s="515"/>
      <c r="K1955" s="515"/>
      <c r="Q1955" s="515"/>
      <c r="U1955" s="515"/>
      <c r="X1955" s="515"/>
      <c r="Y1955" s="515"/>
      <c r="Z1955" s="515"/>
      <c r="AA1955" s="515"/>
      <c r="AB1955" s="515"/>
      <c r="AC1955" s="515"/>
    </row>
    <row r="1956" spans="10:29" ht="11.25">
      <c r="J1956" s="515"/>
      <c r="K1956" s="515"/>
      <c r="Q1956" s="515"/>
      <c r="U1956" s="515"/>
      <c r="X1956" s="515"/>
      <c r="Y1956" s="515"/>
      <c r="Z1956" s="515"/>
      <c r="AA1956" s="515"/>
      <c r="AB1956" s="515"/>
      <c r="AC1956" s="515"/>
    </row>
    <row r="1957" spans="10:29" ht="11.25">
      <c r="J1957" s="515"/>
      <c r="K1957" s="515"/>
      <c r="Q1957" s="515"/>
      <c r="U1957" s="515"/>
      <c r="X1957" s="515"/>
      <c r="Y1957" s="515"/>
      <c r="Z1957" s="515"/>
      <c r="AA1957" s="515"/>
      <c r="AB1957" s="515"/>
      <c r="AC1957" s="515"/>
    </row>
    <row r="1958" spans="10:29" ht="11.25">
      <c r="J1958" s="515"/>
      <c r="K1958" s="515"/>
      <c r="Q1958" s="515"/>
      <c r="U1958" s="515"/>
      <c r="X1958" s="515"/>
      <c r="Y1958" s="515"/>
      <c r="Z1958" s="515"/>
      <c r="AA1958" s="515"/>
      <c r="AB1958" s="515"/>
      <c r="AC1958" s="515"/>
    </row>
    <row r="1959" spans="10:29" ht="11.25">
      <c r="J1959" s="515"/>
      <c r="K1959" s="515"/>
      <c r="Q1959" s="515"/>
      <c r="U1959" s="515"/>
      <c r="X1959" s="515"/>
      <c r="Y1959" s="515"/>
      <c r="Z1959" s="515"/>
      <c r="AA1959" s="515"/>
      <c r="AB1959" s="515"/>
      <c r="AC1959" s="515"/>
    </row>
    <row r="1960" spans="10:29" ht="11.25">
      <c r="J1960" s="515"/>
      <c r="K1960" s="515"/>
      <c r="Q1960" s="515"/>
      <c r="U1960" s="515"/>
      <c r="X1960" s="515"/>
      <c r="Y1960" s="515"/>
      <c r="Z1960" s="515"/>
      <c r="AA1960" s="515"/>
      <c r="AB1960" s="515"/>
      <c r="AC1960" s="515"/>
    </row>
    <row r="1961" spans="10:29" ht="11.25">
      <c r="J1961" s="515"/>
      <c r="K1961" s="515"/>
      <c r="Q1961" s="515"/>
      <c r="U1961" s="515"/>
      <c r="X1961" s="515"/>
      <c r="Y1961" s="515"/>
      <c r="Z1961" s="515"/>
      <c r="AA1961" s="515"/>
      <c r="AB1961" s="515"/>
      <c r="AC1961" s="515"/>
    </row>
    <row r="1962" spans="10:29" ht="11.25">
      <c r="J1962" s="515"/>
      <c r="K1962" s="515"/>
      <c r="Q1962" s="515"/>
      <c r="U1962" s="515"/>
      <c r="X1962" s="515"/>
      <c r="Y1962" s="515"/>
      <c r="Z1962" s="515"/>
      <c r="AA1962" s="515"/>
      <c r="AB1962" s="515"/>
      <c r="AC1962" s="515"/>
    </row>
    <row r="1963" spans="10:29" ht="11.25">
      <c r="J1963" s="515"/>
      <c r="K1963" s="515"/>
      <c r="Q1963" s="515"/>
      <c r="U1963" s="515"/>
      <c r="X1963" s="515"/>
      <c r="Y1963" s="515"/>
      <c r="Z1963" s="515"/>
      <c r="AA1963" s="515"/>
      <c r="AB1963" s="515"/>
      <c r="AC1963" s="515"/>
    </row>
    <row r="1964" spans="10:29" ht="11.25">
      <c r="J1964" s="515"/>
      <c r="K1964" s="515"/>
      <c r="Q1964" s="515"/>
      <c r="U1964" s="515"/>
      <c r="X1964" s="515"/>
      <c r="Y1964" s="515"/>
      <c r="Z1964" s="515"/>
      <c r="AA1964" s="515"/>
      <c r="AB1964" s="515"/>
      <c r="AC1964" s="515"/>
    </row>
    <row r="1965" spans="10:29" ht="11.25">
      <c r="J1965" s="515"/>
      <c r="K1965" s="515"/>
      <c r="Q1965" s="515"/>
      <c r="U1965" s="515"/>
      <c r="X1965" s="515"/>
      <c r="Y1965" s="515"/>
      <c r="Z1965" s="515"/>
      <c r="AA1965" s="515"/>
      <c r="AB1965" s="515"/>
      <c r="AC1965" s="515"/>
    </row>
    <row r="1966" spans="10:29" ht="11.25">
      <c r="J1966" s="515"/>
      <c r="K1966" s="515"/>
      <c r="Q1966" s="515"/>
      <c r="U1966" s="515"/>
      <c r="X1966" s="515"/>
      <c r="Y1966" s="515"/>
      <c r="Z1966" s="515"/>
      <c r="AA1966" s="515"/>
      <c r="AB1966" s="515"/>
      <c r="AC1966" s="515"/>
    </row>
    <row r="1967" spans="10:29" ht="11.25">
      <c r="J1967" s="515"/>
      <c r="K1967" s="515"/>
      <c r="Q1967" s="515"/>
      <c r="U1967" s="515"/>
      <c r="X1967" s="515"/>
      <c r="Y1967" s="515"/>
      <c r="Z1967" s="515"/>
      <c r="AA1967" s="515"/>
      <c r="AB1967" s="515"/>
      <c r="AC1967" s="515"/>
    </row>
    <row r="1968" spans="10:29" ht="11.25">
      <c r="J1968" s="515"/>
      <c r="K1968" s="515"/>
      <c r="Q1968" s="515"/>
      <c r="U1968" s="515"/>
      <c r="X1968" s="515"/>
      <c r="Y1968" s="515"/>
      <c r="Z1968" s="515"/>
      <c r="AA1968" s="515"/>
      <c r="AB1968" s="515"/>
      <c r="AC1968" s="515"/>
    </row>
    <row r="1969" spans="10:29" ht="11.25">
      <c r="J1969" s="515"/>
      <c r="K1969" s="515"/>
      <c r="Q1969" s="515"/>
      <c r="U1969" s="515"/>
      <c r="X1969" s="515"/>
      <c r="Y1969" s="515"/>
      <c r="Z1969" s="515"/>
      <c r="AA1969" s="515"/>
      <c r="AB1969" s="515"/>
      <c r="AC1969" s="515"/>
    </row>
    <row r="1970" spans="10:29" ht="11.25">
      <c r="J1970" s="515"/>
      <c r="K1970" s="515"/>
      <c r="Q1970" s="515"/>
      <c r="U1970" s="515"/>
      <c r="X1970" s="515"/>
      <c r="Y1970" s="515"/>
      <c r="Z1970" s="515"/>
      <c r="AA1970" s="515"/>
      <c r="AB1970" s="515"/>
      <c r="AC1970" s="515"/>
    </row>
    <row r="1971" spans="10:29" ht="11.25">
      <c r="J1971" s="515"/>
      <c r="K1971" s="515"/>
      <c r="Q1971" s="515"/>
      <c r="U1971" s="515"/>
      <c r="X1971" s="515"/>
      <c r="Y1971" s="515"/>
      <c r="Z1971" s="515"/>
      <c r="AA1971" s="515"/>
      <c r="AB1971" s="515"/>
      <c r="AC1971" s="515"/>
    </row>
    <row r="1972" spans="10:29" ht="11.25">
      <c r="J1972" s="515"/>
      <c r="K1972" s="515"/>
      <c r="Q1972" s="515"/>
      <c r="U1972" s="515"/>
      <c r="X1972" s="515"/>
      <c r="Y1972" s="515"/>
      <c r="Z1972" s="515"/>
      <c r="AA1972" s="515"/>
      <c r="AB1972" s="515"/>
      <c r="AC1972" s="515"/>
    </row>
    <row r="1973" spans="10:29" ht="11.25">
      <c r="J1973" s="515"/>
      <c r="K1973" s="515"/>
      <c r="Q1973" s="515"/>
      <c r="U1973" s="515"/>
      <c r="X1973" s="515"/>
      <c r="Y1973" s="515"/>
      <c r="Z1973" s="515"/>
      <c r="AA1973" s="515"/>
      <c r="AB1973" s="515"/>
      <c r="AC1973" s="515"/>
    </row>
    <row r="1974" spans="10:29" ht="11.25">
      <c r="J1974" s="515"/>
      <c r="K1974" s="515"/>
      <c r="Q1974" s="515"/>
      <c r="U1974" s="515"/>
      <c r="X1974" s="515"/>
      <c r="Y1974" s="515"/>
      <c r="Z1974" s="515"/>
      <c r="AA1974" s="515"/>
      <c r="AB1974" s="515"/>
      <c r="AC1974" s="515"/>
    </row>
    <row r="1975" spans="10:29" ht="11.25">
      <c r="J1975" s="515"/>
      <c r="K1975" s="515"/>
      <c r="Q1975" s="515"/>
      <c r="U1975" s="515"/>
      <c r="X1975" s="515"/>
      <c r="Y1975" s="515"/>
      <c r="Z1975" s="515"/>
      <c r="AA1975" s="515"/>
      <c r="AB1975" s="515"/>
      <c r="AC1975" s="515"/>
    </row>
    <row r="1976" spans="10:29" ht="11.25">
      <c r="J1976" s="515"/>
      <c r="K1976" s="515"/>
      <c r="Q1976" s="515"/>
      <c r="U1976" s="515"/>
      <c r="X1976" s="515"/>
      <c r="Y1976" s="515"/>
      <c r="Z1976" s="515"/>
      <c r="AA1976" s="515"/>
      <c r="AB1976" s="515"/>
      <c r="AC1976" s="515"/>
    </row>
    <row r="1977" spans="10:29" ht="11.25">
      <c r="J1977" s="515"/>
      <c r="K1977" s="515"/>
      <c r="Q1977" s="515"/>
      <c r="U1977" s="515"/>
      <c r="X1977" s="515"/>
      <c r="Y1977" s="515"/>
      <c r="Z1977" s="515"/>
      <c r="AA1977" s="515"/>
      <c r="AB1977" s="515"/>
      <c r="AC1977" s="515"/>
    </row>
    <row r="1978" spans="10:29" ht="11.25">
      <c r="J1978" s="515"/>
      <c r="K1978" s="515"/>
      <c r="Q1978" s="515"/>
      <c r="U1978" s="515"/>
      <c r="X1978" s="515"/>
      <c r="Y1978" s="515"/>
      <c r="Z1978" s="515"/>
      <c r="AA1978" s="515"/>
      <c r="AB1978" s="515"/>
      <c r="AC1978" s="515"/>
    </row>
    <row r="1979" spans="10:29" ht="11.25">
      <c r="J1979" s="515"/>
      <c r="K1979" s="515"/>
      <c r="Q1979" s="515"/>
      <c r="U1979" s="515"/>
      <c r="X1979" s="515"/>
      <c r="Y1979" s="515"/>
      <c r="Z1979" s="515"/>
      <c r="AA1979" s="515"/>
      <c r="AB1979" s="515"/>
      <c r="AC1979" s="515"/>
    </row>
    <row r="1980" spans="10:29" ht="11.25">
      <c r="J1980" s="515"/>
      <c r="K1980" s="515"/>
      <c r="Q1980" s="515"/>
      <c r="U1980" s="515"/>
      <c r="X1980" s="515"/>
      <c r="Y1980" s="515"/>
      <c r="Z1980" s="515"/>
      <c r="AA1980" s="515"/>
      <c r="AB1980" s="515"/>
      <c r="AC1980" s="515"/>
    </row>
    <row r="1981" spans="10:29" ht="11.25">
      <c r="J1981" s="515"/>
      <c r="K1981" s="515"/>
      <c r="Q1981" s="515"/>
      <c r="U1981" s="515"/>
      <c r="X1981" s="515"/>
      <c r="Y1981" s="515"/>
      <c r="Z1981" s="515"/>
      <c r="AA1981" s="515"/>
      <c r="AB1981" s="515"/>
      <c r="AC1981" s="515"/>
    </row>
    <row r="1982" spans="10:29" ht="11.25">
      <c r="J1982" s="515"/>
      <c r="K1982" s="515"/>
      <c r="Q1982" s="515"/>
      <c r="U1982" s="515"/>
      <c r="X1982" s="515"/>
      <c r="Y1982" s="515"/>
      <c r="Z1982" s="515"/>
      <c r="AA1982" s="515"/>
      <c r="AB1982" s="515"/>
      <c r="AC1982" s="515"/>
    </row>
    <row r="1983" spans="10:29" ht="11.25">
      <c r="J1983" s="515"/>
      <c r="K1983" s="515"/>
      <c r="Q1983" s="515"/>
      <c r="U1983" s="515"/>
      <c r="X1983" s="515"/>
      <c r="Y1983" s="515"/>
      <c r="Z1983" s="515"/>
      <c r="AA1983" s="515"/>
      <c r="AB1983" s="515"/>
      <c r="AC1983" s="515"/>
    </row>
    <row r="1984" spans="10:29" ht="11.25">
      <c r="J1984" s="515"/>
      <c r="K1984" s="515"/>
      <c r="Q1984" s="515"/>
      <c r="U1984" s="515"/>
      <c r="X1984" s="515"/>
      <c r="Y1984" s="515"/>
      <c r="Z1984" s="515"/>
      <c r="AA1984" s="515"/>
      <c r="AB1984" s="515"/>
      <c r="AC1984" s="515"/>
    </row>
    <row r="1985" spans="10:29" ht="11.25">
      <c r="J1985" s="515"/>
      <c r="K1985" s="515"/>
      <c r="Q1985" s="515"/>
      <c r="U1985" s="515"/>
      <c r="X1985" s="515"/>
      <c r="Y1985" s="515"/>
      <c r="Z1985" s="515"/>
      <c r="AA1985" s="515"/>
      <c r="AB1985" s="515"/>
      <c r="AC1985" s="515"/>
    </row>
    <row r="1986" spans="10:29" ht="11.25">
      <c r="J1986" s="515"/>
      <c r="K1986" s="515"/>
      <c r="Q1986" s="515"/>
      <c r="U1986" s="515"/>
      <c r="X1986" s="515"/>
      <c r="Y1986" s="515"/>
      <c r="Z1986" s="515"/>
      <c r="AA1986" s="515"/>
      <c r="AB1986" s="515"/>
      <c r="AC1986" s="515"/>
    </row>
    <row r="1987" spans="10:29" ht="11.25">
      <c r="J1987" s="515"/>
      <c r="K1987" s="515"/>
      <c r="Q1987" s="515"/>
      <c r="U1987" s="515"/>
      <c r="X1987" s="515"/>
      <c r="Y1987" s="515"/>
      <c r="Z1987" s="515"/>
      <c r="AA1987" s="515"/>
      <c r="AB1987" s="515"/>
      <c r="AC1987" s="515"/>
    </row>
    <row r="1988" spans="10:29" ht="11.25">
      <c r="J1988" s="515"/>
      <c r="K1988" s="515"/>
      <c r="Q1988" s="515"/>
      <c r="U1988" s="515"/>
      <c r="X1988" s="515"/>
      <c r="Y1988" s="515"/>
      <c r="Z1988" s="515"/>
      <c r="AA1988" s="515"/>
      <c r="AB1988" s="515"/>
      <c r="AC1988" s="515"/>
    </row>
    <row r="1989" spans="10:29" ht="11.25">
      <c r="J1989" s="515"/>
      <c r="K1989" s="515"/>
      <c r="Q1989" s="515"/>
      <c r="U1989" s="515"/>
      <c r="X1989" s="515"/>
      <c r="Y1989" s="515"/>
      <c r="Z1989" s="515"/>
      <c r="AA1989" s="515"/>
      <c r="AB1989" s="515"/>
      <c r="AC1989" s="515"/>
    </row>
    <row r="1990" spans="10:29" ht="11.25">
      <c r="J1990" s="515"/>
      <c r="K1990" s="515"/>
      <c r="Q1990" s="515"/>
      <c r="U1990" s="515"/>
      <c r="X1990" s="515"/>
      <c r="Y1990" s="515"/>
      <c r="Z1990" s="515"/>
      <c r="AA1990" s="515"/>
      <c r="AB1990" s="515"/>
      <c r="AC1990" s="515"/>
    </row>
    <row r="1991" spans="10:29" ht="11.25">
      <c r="J1991" s="515"/>
      <c r="K1991" s="515"/>
      <c r="Q1991" s="515"/>
      <c r="U1991" s="515"/>
      <c r="X1991" s="515"/>
      <c r="Y1991" s="515"/>
      <c r="Z1991" s="515"/>
      <c r="AA1991" s="515"/>
      <c r="AB1991" s="515"/>
      <c r="AC1991" s="515"/>
    </row>
    <row r="1992" spans="10:29" ht="11.25">
      <c r="J1992" s="515"/>
      <c r="K1992" s="515"/>
      <c r="Q1992" s="515"/>
      <c r="U1992" s="515"/>
      <c r="X1992" s="515"/>
      <c r="Y1992" s="515"/>
      <c r="Z1992" s="515"/>
      <c r="AA1992" s="515"/>
      <c r="AB1992" s="515"/>
      <c r="AC1992" s="515"/>
    </row>
    <row r="1993" spans="10:29" ht="11.25">
      <c r="J1993" s="515"/>
      <c r="K1993" s="515"/>
      <c r="Q1993" s="515"/>
      <c r="U1993" s="515"/>
      <c r="X1993" s="515"/>
      <c r="Y1993" s="515"/>
      <c r="Z1993" s="515"/>
      <c r="AA1993" s="515"/>
      <c r="AB1993" s="515"/>
      <c r="AC1993" s="515"/>
    </row>
    <row r="1994" spans="10:29" ht="11.25">
      <c r="J1994" s="515"/>
      <c r="K1994" s="515"/>
      <c r="Q1994" s="515"/>
      <c r="U1994" s="515"/>
      <c r="X1994" s="515"/>
      <c r="Y1994" s="515"/>
      <c r="Z1994" s="515"/>
      <c r="AA1994" s="515"/>
      <c r="AB1994" s="515"/>
      <c r="AC1994" s="515"/>
    </row>
    <row r="1995" spans="10:29" ht="11.25">
      <c r="J1995" s="515"/>
      <c r="K1995" s="515"/>
      <c r="Q1995" s="515"/>
      <c r="U1995" s="515"/>
      <c r="X1995" s="515"/>
      <c r="Y1995" s="515"/>
      <c r="Z1995" s="515"/>
      <c r="AA1995" s="515"/>
      <c r="AB1995" s="515"/>
      <c r="AC1995" s="515"/>
    </row>
    <row r="1996" spans="10:29" ht="11.25">
      <c r="J1996" s="515"/>
      <c r="K1996" s="515"/>
      <c r="Q1996" s="515"/>
      <c r="U1996" s="515"/>
      <c r="X1996" s="515"/>
      <c r="Y1996" s="515"/>
      <c r="Z1996" s="515"/>
      <c r="AA1996" s="515"/>
      <c r="AB1996" s="515"/>
      <c r="AC1996" s="515"/>
    </row>
    <row r="1997" spans="10:29" ht="11.25">
      <c r="J1997" s="515"/>
      <c r="K1997" s="515"/>
      <c r="Q1997" s="515"/>
      <c r="U1997" s="515"/>
      <c r="X1997" s="515"/>
      <c r="Y1997" s="515"/>
      <c r="Z1997" s="515"/>
      <c r="AA1997" s="515"/>
      <c r="AB1997" s="515"/>
      <c r="AC1997" s="515"/>
    </row>
    <row r="1998" spans="10:29" ht="11.25">
      <c r="J1998" s="515"/>
      <c r="K1998" s="515"/>
      <c r="Q1998" s="515"/>
      <c r="U1998" s="515"/>
      <c r="X1998" s="515"/>
      <c r="Y1998" s="515"/>
      <c r="Z1998" s="515"/>
      <c r="AA1998" s="515"/>
      <c r="AB1998" s="515"/>
      <c r="AC1998" s="515"/>
    </row>
    <row r="1999" spans="10:29" ht="11.25">
      <c r="J1999" s="515"/>
      <c r="K1999" s="515"/>
      <c r="Q1999" s="515"/>
      <c r="U1999" s="515"/>
      <c r="X1999" s="515"/>
      <c r="Y1999" s="515"/>
      <c r="Z1999" s="515"/>
      <c r="AA1999" s="515"/>
      <c r="AB1999" s="515"/>
      <c r="AC1999" s="515"/>
    </row>
    <row r="2000" spans="10:29" ht="11.25"/>
    <row r="2001" ht="11.25"/>
    <row r="2002" ht="11.25"/>
    <row r="2003" ht="11.25"/>
    <row r="2004" ht="11.25"/>
    <row r="2005" ht="11.25"/>
    <row r="2006" ht="11.25"/>
    <row r="2007" ht="11.25"/>
    <row r="2008" ht="11.25"/>
    <row r="2009" ht="11.25"/>
    <row r="2010" ht="11.25"/>
    <row r="2011" ht="11.25"/>
    <row r="2012" ht="11.25"/>
    <row r="2013" ht="11.25"/>
    <row r="2014" ht="11.25"/>
    <row r="2015" ht="11.25"/>
    <row r="2016" ht="11.25"/>
    <row r="2017" ht="11.25"/>
    <row r="2018" ht="11.25"/>
    <row r="2019" ht="11.25"/>
    <row r="2020" ht="11.25"/>
  </sheetData>
  <protectedRanges>
    <protectedRange sqref="L103:L106" name="Range23_1"/>
    <protectedRange sqref="Q10:Q11 S57:S73 S10:S11 U10:U12 U57:U73 U28:U55 U75:U99 Q75:Q99 Q28:Q55 U14:U21 Q57:Q73 U26" name="Range9_1_1"/>
    <protectedRange sqref="O10:O12 O28:O55 O75:O99 O14:O21 O57:O73 O26" name="Range7_2_2"/>
    <protectedRange sqref="K10:K12 K75:K99 K14:K21 K28:K55 K57:K73 K26" name="Range5_5_2"/>
    <protectedRange sqref="V104:W105 AA103:AB106 H103:L103 W103 N103 H105:L106" name="Range2_1_1"/>
    <protectedRange sqref="G10:G12 G34:G54" name="Range4_1_2"/>
    <protectedRange sqref="M10:M12 M28:M55 M75:M99 M14:M21 M57:M73 M26" name="Range6_4_3"/>
    <protectedRange sqref="Q10:Q11 Q75:Q99 Q28:Q55 Q57:Q73" name="Range8_1_1"/>
    <protectedRange sqref="Q12 Q14:Q21 Q26" name="Range3_3_1_1"/>
    <protectedRange sqref="V103" name="Range5_3_1_1"/>
    <protectedRange sqref="N104:N106" name="Range22_1"/>
    <protectedRange sqref="M103:M106" name="Range12_1"/>
    <protectedRange sqref="M103:M106" name="Range7_2_1_1"/>
    <protectedRange sqref="D10:D12 D28:D55 D75:D99 D57:D73 D15:D26" name="Range3_2_1_1"/>
    <protectedRange sqref="G15:G16 G26" name="Range3_4_2"/>
    <protectedRange sqref="G28:G33" name="Range4_2_1"/>
    <protectedRange sqref="C61:C73 C57:C59" name="Range1_1_2_1_1"/>
    <protectedRange sqref="U22:U25" name="Range9_1_1_2"/>
    <protectedRange sqref="O22:O25" name="Range7_2_2_2"/>
    <protectedRange sqref="K22:K25" name="Range5_5_2_2"/>
    <protectedRange sqref="M22:M25" name="Range6_4_3_2"/>
    <protectedRange sqref="Q22:Q25" name="Range3_3_1_1_2"/>
    <protectedRange sqref="G22:G25" name="Range3_4_2_2_1"/>
    <protectedRange sqref="G17:G21" name="Range3_4_2_2_2"/>
    <protectedRange sqref="G57:G73" name="Range5_2_1_1_1"/>
    <protectedRange sqref="G83:G99" name="Range6_2_1_1_2"/>
    <protectedRange sqref="G75:G82" name="Range6_2_1_1_1_2"/>
  </protectedRanges>
  <autoFilter ref="A8:IU8"/>
  <mergeCells count="19">
    <mergeCell ref="S103:T105"/>
    <mergeCell ref="X103:Y105"/>
    <mergeCell ref="A5:A7"/>
    <mergeCell ref="B5:B7"/>
    <mergeCell ref="K2:N2"/>
    <mergeCell ref="D5:D6"/>
    <mergeCell ref="E5:E7"/>
    <mergeCell ref="F5:J5"/>
    <mergeCell ref="K5:W6"/>
    <mergeCell ref="F6:F7"/>
    <mergeCell ref="G6:H6"/>
    <mergeCell ref="J6:J7"/>
    <mergeCell ref="X5:X7"/>
    <mergeCell ref="Y5:Y7"/>
    <mergeCell ref="Z5:Z7"/>
    <mergeCell ref="AA5:AA7"/>
    <mergeCell ref="AB5:AB7"/>
    <mergeCell ref="AC5:AC7"/>
    <mergeCell ref="I6:I7"/>
  </mergeCells>
  <pageMargins left="0.38" right="0.22" top="0.46" bottom="0.42" header="0.26" footer="0.21"/>
  <pageSetup scale="54" pageOrder="overThenDown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25"/>
  <sheetViews>
    <sheetView showGridLines="0" topLeftCell="A10" workbookViewId="0">
      <selection activeCell="N15" sqref="N15"/>
    </sheetView>
  </sheetViews>
  <sheetFormatPr defaultColWidth="9.140625" defaultRowHeight="12.75"/>
  <cols>
    <col min="1" max="1" width="2.140625" style="123" customWidth="1"/>
    <col min="2" max="2" width="2.42578125" style="123" customWidth="1"/>
    <col min="3" max="3" width="6.85546875" style="123" customWidth="1"/>
    <col min="4" max="4" width="3.140625" style="123" customWidth="1"/>
    <col min="5" max="5" width="2.5703125" style="123" customWidth="1"/>
    <col min="6" max="6" width="34.140625" style="123" bestFit="1" customWidth="1"/>
    <col min="7" max="7" width="12.7109375" style="123" customWidth="1"/>
    <col min="8" max="8" width="13.5703125" style="123" customWidth="1"/>
    <col min="9" max="9" width="12.140625" style="123" customWidth="1"/>
    <col min="10" max="10" width="14.5703125" style="123" customWidth="1"/>
    <col min="11" max="11" width="12.85546875" style="123" customWidth="1"/>
    <col min="12" max="12" width="11.28515625" style="123" customWidth="1"/>
    <col min="13" max="13" width="14.140625" style="123" customWidth="1"/>
    <col min="14" max="14" width="13.7109375" style="123" customWidth="1"/>
    <col min="15" max="15" width="14.28515625" style="123" customWidth="1"/>
    <col min="16" max="16384" width="9.140625" style="123"/>
  </cols>
  <sheetData>
    <row r="1" spans="1:15" ht="13.5">
      <c r="A1" s="153" t="s">
        <v>179</v>
      </c>
      <c r="M1" s="42" t="str">
        <f>CONCATENATE("PBA"," ",VALUE('Te dhena fillesat 2020'!$D$4))</f>
        <v>PBA 2020</v>
      </c>
    </row>
    <row r="2" spans="1:15">
      <c r="A2" s="122" t="str">
        <f>CONCATENATE("Pasqyra Nr.4: Numri i punonjësve për vitin"," ",VALUE('Te dhena fillesat 2020'!D$4-2),", ",VALUE('Te dhena fillesat 2020'!D$4-1)," ","dhe parashikimi për vitet"," ",VALUE('Te dhena fillesat 2020'!D$4))</f>
        <v>Pasqyra Nr.4: Numri i punonjësve për vitin 2018, 2019 dhe parashikimi për vitet 2020</v>
      </c>
      <c r="B2" s="122"/>
      <c r="C2" s="122"/>
      <c r="D2" s="122"/>
      <c r="E2" s="122"/>
      <c r="F2" s="122"/>
      <c r="G2" s="122"/>
      <c r="H2" s="20"/>
      <c r="I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</row>
    <row r="4" spans="1:15">
      <c r="A4" s="122"/>
      <c r="F4" s="124"/>
      <c r="G4" s="124"/>
      <c r="H4" s="124"/>
      <c r="I4" s="124"/>
      <c r="J4" s="124"/>
      <c r="K4" s="124"/>
      <c r="L4" s="124"/>
      <c r="M4" s="124"/>
    </row>
    <row r="5" spans="1:15" ht="15">
      <c r="A5" s="58"/>
      <c r="B5" s="125"/>
      <c r="C5" s="125"/>
      <c r="D5" s="125"/>
      <c r="E5" s="125"/>
      <c r="F5" s="126"/>
      <c r="G5" s="126"/>
      <c r="H5" s="127" t="s">
        <v>39</v>
      </c>
      <c r="I5" s="1415" t="s">
        <v>106</v>
      </c>
      <c r="J5" s="1415"/>
      <c r="K5" s="1415"/>
      <c r="L5" s="1415"/>
      <c r="M5" s="1416"/>
    </row>
    <row r="6" spans="1:15" ht="15">
      <c r="A6" s="64"/>
      <c r="B6" s="128"/>
      <c r="C6" s="128"/>
      <c r="D6" s="128"/>
      <c r="E6" s="129" t="s">
        <v>157</v>
      </c>
      <c r="F6" s="129"/>
      <c r="G6" s="130"/>
      <c r="H6" s="235" t="str">
        <f>CONCATENATE('Te dhena fillesat 2020'!C7)</f>
        <v>10111136</v>
      </c>
      <c r="I6" s="1417" t="str">
        <f>CONCATENATE('Te dhena fillesat 2020'!D7)</f>
        <v xml:space="preserve">Universiteti"Ismail Qemali"Vlore </v>
      </c>
      <c r="J6" s="1418"/>
      <c r="K6" s="1418"/>
      <c r="L6" s="1418"/>
      <c r="M6" s="1419"/>
    </row>
    <row r="7" spans="1:15" ht="15" thickBot="1">
      <c r="A7" s="56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2"/>
    </row>
    <row r="8" spans="1:15" ht="15">
      <c r="A8" s="133"/>
      <c r="B8" s="134"/>
      <c r="C8" s="134"/>
      <c r="D8" s="134"/>
      <c r="E8" s="134"/>
      <c r="F8" s="134"/>
      <c r="G8" s="135"/>
      <c r="H8" s="1008" t="str">
        <f>CONCATENATE(VALUE('Te dhena fillesat 2020'!$D$4-2))</f>
        <v>2018</v>
      </c>
      <c r="I8" s="1008" t="str">
        <f>CONCATENATE(VALUE('Te dhena fillesat 2020'!$D$4-2))</f>
        <v>2018</v>
      </c>
      <c r="J8" s="1008" t="str">
        <f>CONCATENATE(VALUE('Te dhena fillesat 2020'!$D$4-1))</f>
        <v>2019</v>
      </c>
      <c r="K8" s="1008" t="str">
        <f>CONCATENATE(VALUE('Te dhena fillesat 2020'!$D$4-1))</f>
        <v>2019</v>
      </c>
      <c r="L8" s="1008" t="str">
        <f>CONCATENATE(VALUE('Te dhena fillesat 2020'!$D$4-1))</f>
        <v>2019</v>
      </c>
      <c r="M8" s="1008" t="str">
        <f>CONCATENATE(VALUE('Te dhena fillesat 2020'!$D$4))</f>
        <v>2020</v>
      </c>
      <c r="N8" s="1008" t="str">
        <f>CONCATENATE(VALUE('Te dhena fillesat 2020'!$D$4+1))</f>
        <v>2021</v>
      </c>
      <c r="O8" s="1008" t="str">
        <f>CONCATENATE(VALUE('Te dhena fillesat 2020'!$D$4+2))</f>
        <v>2022</v>
      </c>
    </row>
    <row r="9" spans="1:15" ht="99.6" customHeight="1">
      <c r="A9" s="1009"/>
      <c r="B9" s="1010"/>
      <c r="C9" s="1010"/>
      <c r="D9" s="1010"/>
      <c r="E9" s="1010"/>
      <c r="F9" s="1010"/>
      <c r="G9" s="1011" t="s">
        <v>165</v>
      </c>
      <c r="H9" s="1012" t="s">
        <v>539</v>
      </c>
      <c r="I9" s="1012" t="s">
        <v>107</v>
      </c>
      <c r="J9" s="1012" t="s">
        <v>541</v>
      </c>
      <c r="K9" s="1012" t="s">
        <v>540</v>
      </c>
      <c r="L9" s="1012" t="s">
        <v>108</v>
      </c>
      <c r="M9" s="1012" t="s">
        <v>161</v>
      </c>
      <c r="N9" s="1012" t="s">
        <v>161</v>
      </c>
      <c r="O9" s="1013" t="s">
        <v>161</v>
      </c>
    </row>
    <row r="10" spans="1:15" ht="15">
      <c r="A10" s="136"/>
      <c r="B10" s="1327"/>
      <c r="C10" s="1327"/>
      <c r="D10" s="137"/>
      <c r="E10" s="137"/>
      <c r="F10" s="137"/>
      <c r="G10" s="154"/>
      <c r="H10" s="154"/>
      <c r="I10" s="154"/>
      <c r="J10" s="154"/>
      <c r="K10" s="154"/>
      <c r="L10" s="154"/>
      <c r="M10" s="154"/>
      <c r="N10" s="154"/>
      <c r="O10" s="155"/>
    </row>
    <row r="11" spans="1:15" ht="15">
      <c r="A11" s="138"/>
      <c r="B11" s="1328"/>
      <c r="C11" s="1329" t="s">
        <v>535</v>
      </c>
      <c r="D11" s="139" t="s">
        <v>162</v>
      </c>
      <c r="E11" s="139"/>
      <c r="F11" s="139"/>
      <c r="G11" s="442"/>
      <c r="H11" s="156"/>
      <c r="I11" s="156"/>
      <c r="J11" s="156"/>
      <c r="K11" s="156"/>
      <c r="L11" s="156"/>
      <c r="M11" s="156"/>
      <c r="N11" s="156"/>
      <c r="O11" s="157"/>
    </row>
    <row r="12" spans="1:15" ht="15">
      <c r="A12" s="138"/>
      <c r="B12" s="1328"/>
      <c r="C12" s="1329" t="s">
        <v>538</v>
      </c>
      <c r="D12" s="139" t="s">
        <v>162</v>
      </c>
      <c r="E12" s="139"/>
      <c r="F12" s="139"/>
      <c r="G12" s="442"/>
      <c r="H12" s="156"/>
      <c r="I12" s="156"/>
      <c r="J12" s="156"/>
      <c r="K12" s="156"/>
      <c r="L12" s="156"/>
      <c r="M12" s="156"/>
      <c r="N12" s="156"/>
      <c r="O12" s="157"/>
    </row>
    <row r="13" spans="1:15" ht="15">
      <c r="A13" s="138"/>
      <c r="B13" s="1328"/>
      <c r="C13" s="1329" t="s">
        <v>536</v>
      </c>
      <c r="D13" s="139" t="s">
        <v>162</v>
      </c>
      <c r="E13" s="139"/>
      <c r="F13" s="139"/>
      <c r="G13" s="156"/>
      <c r="H13" s="156"/>
      <c r="I13" s="156"/>
      <c r="J13" s="156"/>
      <c r="K13" s="156"/>
      <c r="L13" s="156"/>
      <c r="M13" s="156"/>
      <c r="N13" s="156"/>
      <c r="O13" s="157"/>
    </row>
    <row r="14" spans="1:15" ht="15">
      <c r="A14" s="138"/>
      <c r="B14" s="1328"/>
      <c r="C14" s="1329" t="s">
        <v>537</v>
      </c>
      <c r="D14" s="139" t="s">
        <v>162</v>
      </c>
      <c r="E14" s="139"/>
      <c r="F14" s="139"/>
      <c r="G14" s="156"/>
      <c r="H14" s="156"/>
      <c r="I14" s="156"/>
      <c r="J14" s="156"/>
      <c r="K14" s="156"/>
      <c r="L14" s="156"/>
      <c r="M14" s="156"/>
      <c r="N14" s="156"/>
      <c r="O14" s="157"/>
    </row>
    <row r="15" spans="1:15" ht="15">
      <c r="A15" s="138"/>
      <c r="B15" s="1328"/>
      <c r="C15" s="1329" t="s">
        <v>425</v>
      </c>
      <c r="D15" s="139" t="s">
        <v>162</v>
      </c>
      <c r="E15" s="139"/>
      <c r="F15" s="139"/>
      <c r="G15" s="156"/>
      <c r="H15" s="156">
        <v>319</v>
      </c>
      <c r="I15" s="156">
        <v>319</v>
      </c>
      <c r="J15" s="1033">
        <v>354</v>
      </c>
      <c r="K15" s="156">
        <v>354</v>
      </c>
      <c r="L15" s="156"/>
      <c r="M15" s="156">
        <v>354</v>
      </c>
      <c r="N15" s="156">
        <v>354</v>
      </c>
      <c r="O15" s="157">
        <v>354</v>
      </c>
    </row>
    <row r="16" spans="1:15" ht="15.75" thickBot="1">
      <c r="A16" s="140"/>
      <c r="B16" s="1330"/>
      <c r="C16" s="1331" t="s">
        <v>462</v>
      </c>
      <c r="D16" s="139" t="s">
        <v>162</v>
      </c>
      <c r="E16" s="139"/>
      <c r="F16" s="139"/>
      <c r="G16" s="158"/>
      <c r="H16" s="158"/>
      <c r="I16" s="158"/>
      <c r="J16" s="158"/>
      <c r="K16" s="158"/>
      <c r="L16" s="158"/>
      <c r="M16" s="158"/>
      <c r="N16" s="158"/>
      <c r="O16" s="159"/>
    </row>
    <row r="17" spans="1:15" ht="15.75" thickBot="1">
      <c r="A17" s="1421" t="s">
        <v>76</v>
      </c>
      <c r="B17" s="1422"/>
      <c r="C17" s="1422"/>
      <c r="D17" s="1422"/>
      <c r="E17" s="1422"/>
      <c r="F17" s="1423"/>
      <c r="G17" s="160"/>
      <c r="H17" s="160">
        <f>SUM(H15:H16)</f>
        <v>319</v>
      </c>
      <c r="I17" s="160">
        <f t="shared" ref="I17:O17" si="0">SUM(I15:I16)</f>
        <v>319</v>
      </c>
      <c r="J17" s="160">
        <f t="shared" si="0"/>
        <v>354</v>
      </c>
      <c r="K17" s="160">
        <f t="shared" si="0"/>
        <v>354</v>
      </c>
      <c r="L17" s="160">
        <f t="shared" si="0"/>
        <v>0</v>
      </c>
      <c r="M17" s="160">
        <f t="shared" si="0"/>
        <v>354</v>
      </c>
      <c r="N17" s="160">
        <f t="shared" si="0"/>
        <v>354</v>
      </c>
      <c r="O17" s="160">
        <f t="shared" si="0"/>
        <v>354</v>
      </c>
    </row>
    <row r="19" spans="1:15" ht="12.75" customHeight="1">
      <c r="F19" s="1362" t="s">
        <v>105</v>
      </c>
      <c r="G19" s="117" t="s">
        <v>103</v>
      </c>
      <c r="H19" s="476" t="str">
        <f>'Te dhena fillesat 2020'!$D$11</f>
        <v>AVJOLA CAKO</v>
      </c>
      <c r="I19" s="141"/>
      <c r="J19" s="68"/>
      <c r="K19" s="1362" t="s">
        <v>182</v>
      </c>
      <c r="L19" s="117" t="s">
        <v>103</v>
      </c>
      <c r="M19" s="443" t="str">
        <f>'Te dhena fillesat 2020'!$D$13</f>
        <v>MIRELA  DUKA</v>
      </c>
    </row>
    <row r="20" spans="1:15">
      <c r="F20" s="1363"/>
      <c r="G20" s="117" t="s">
        <v>181</v>
      </c>
      <c r="H20" s="117"/>
      <c r="I20" s="141"/>
      <c r="J20" s="68"/>
      <c r="K20" s="1424"/>
      <c r="L20" s="117" t="s">
        <v>181</v>
      </c>
      <c r="M20" s="117"/>
    </row>
    <row r="21" spans="1:15">
      <c r="F21" s="1364"/>
      <c r="G21" s="117" t="s">
        <v>104</v>
      </c>
      <c r="H21" s="168"/>
      <c r="I21" s="141"/>
      <c r="J21" s="68"/>
      <c r="K21" s="1425"/>
      <c r="L21" s="117" t="s">
        <v>104</v>
      </c>
      <c r="M21" s="117"/>
    </row>
    <row r="22" spans="1:15">
      <c r="F22" s="20"/>
      <c r="G22" s="20"/>
      <c r="H22" s="20"/>
      <c r="I22" s="20"/>
      <c r="J22" s="20"/>
      <c r="K22" s="20"/>
      <c r="L22" s="20"/>
    </row>
    <row r="23" spans="1:15">
      <c r="F23" s="1420"/>
      <c r="G23" s="161"/>
      <c r="H23" s="141"/>
      <c r="I23" s="141"/>
      <c r="J23" s="141"/>
      <c r="K23" s="141"/>
      <c r="L23" s="141"/>
    </row>
    <row r="24" spans="1:15">
      <c r="F24" s="1420"/>
      <c r="G24" s="161"/>
      <c r="H24" s="141"/>
      <c r="I24" s="141"/>
      <c r="J24" s="141"/>
      <c r="K24" s="141"/>
      <c r="L24" s="141"/>
    </row>
    <row r="25" spans="1:15">
      <c r="F25" s="1420"/>
      <c r="G25" s="161"/>
      <c r="H25" s="141"/>
      <c r="I25" s="141"/>
      <c r="J25" s="141"/>
      <c r="K25" s="141"/>
      <c r="L25" s="141"/>
    </row>
  </sheetData>
  <protectedRanges>
    <protectedRange sqref="H19:H21 M19:M21 D11:O14 D16:O16 D15:I15" name="Range1"/>
    <protectedRange sqref="J15:O15" name="Range1_1"/>
  </protectedRanges>
  <mergeCells count="6">
    <mergeCell ref="I5:M5"/>
    <mergeCell ref="I6:M6"/>
    <mergeCell ref="F19:F21"/>
    <mergeCell ref="F23:F25"/>
    <mergeCell ref="A17:F17"/>
    <mergeCell ref="K19:K21"/>
  </mergeCells>
  <phoneticPr fontId="23" type="noConversion"/>
  <printOptions horizontalCentered="1" verticalCentered="1"/>
  <pageMargins left="0" right="0" top="0" bottom="0" header="0.51181102362204722" footer="0.51181102362204722"/>
  <pageSetup paperSize="9" scale="86" orientation="landscape" r:id="rId1"/>
  <headerFooter alignWithMargins="0">
    <oddFooter>&amp;R7.A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04"/>
  <sheetViews>
    <sheetView view="pageBreakPreview" topLeftCell="A76" zoomScaleNormal="100" zoomScaleSheetLayoutView="100" workbookViewId="0">
      <selection activeCell="AX121" sqref="AX121"/>
    </sheetView>
  </sheetViews>
  <sheetFormatPr defaultRowHeight="12" customHeight="1"/>
  <cols>
    <col min="1" max="1" width="14.5703125" customWidth="1"/>
    <col min="2" max="2" width="49.7109375" customWidth="1"/>
    <col min="3" max="5" width="9.28515625" customWidth="1"/>
    <col min="6" max="6" width="9.28515625" style="1130" customWidth="1"/>
    <col min="7" max="11" width="9.28515625" customWidth="1"/>
    <col min="12" max="12" width="9.140625" customWidth="1"/>
    <col min="13" max="13" width="10.7109375" hidden="1" customWidth="1"/>
    <col min="14" max="14" width="24.5703125" style="478" hidden="1" customWidth="1"/>
    <col min="15" max="15" width="12.5703125" hidden="1" customWidth="1"/>
    <col min="16" max="23" width="9.140625" hidden="1" customWidth="1"/>
    <col min="24" max="24" width="9.140625" style="385" hidden="1" customWidth="1"/>
    <col min="25" max="25" width="10.140625" style="385" hidden="1" customWidth="1"/>
    <col min="26" max="26" width="9.7109375" style="385" hidden="1" customWidth="1"/>
    <col min="27" max="27" width="10.5703125" style="385" hidden="1" customWidth="1"/>
    <col min="28" max="28" width="9.140625" style="385" hidden="1" customWidth="1"/>
    <col min="29" max="29" width="10.42578125" style="385" hidden="1" customWidth="1"/>
    <col min="30" max="30" width="11.42578125" style="385" hidden="1" customWidth="1"/>
    <col min="31" max="31" width="10.140625" hidden="1" customWidth="1"/>
    <col min="32" max="33" width="10.140625" style="471" hidden="1" customWidth="1"/>
    <col min="34" max="34" width="0" style="471" hidden="1" customWidth="1"/>
    <col min="35" max="35" width="10.140625" style="471" hidden="1" customWidth="1"/>
    <col min="36" max="36" width="0" hidden="1" customWidth="1"/>
    <col min="37" max="37" width="9.7109375" hidden="1" customWidth="1"/>
    <col min="38" max="42" width="0" hidden="1" customWidth="1"/>
  </cols>
  <sheetData>
    <row r="1" spans="1:34" ht="12" customHeight="1">
      <c r="A1" s="153" t="s">
        <v>179</v>
      </c>
    </row>
    <row r="2" spans="1:34" ht="12" customHeight="1">
      <c r="A2" s="236" t="s">
        <v>78</v>
      </c>
      <c r="B2" s="237"/>
      <c r="C2" s="237"/>
      <c r="D2" s="237"/>
      <c r="E2" s="238"/>
      <c r="F2" s="1131"/>
      <c r="G2" s="238"/>
      <c r="H2" s="239"/>
      <c r="I2" s="240"/>
      <c r="J2" s="240"/>
      <c r="K2" s="241"/>
    </row>
    <row r="3" spans="1:34" ht="12" customHeight="1">
      <c r="A3" s="242"/>
      <c r="B3" s="162"/>
      <c r="C3" s="162"/>
      <c r="D3" s="162"/>
      <c r="E3" s="163"/>
      <c r="F3" s="1132"/>
      <c r="G3" s="163"/>
      <c r="H3" s="20"/>
      <c r="I3" s="24"/>
      <c r="J3" s="24"/>
      <c r="K3" s="197"/>
    </row>
    <row r="4" spans="1:34" ht="12" customHeight="1">
      <c r="A4" s="243"/>
      <c r="B4" s="20"/>
      <c r="C4" s="20"/>
      <c r="D4" s="190"/>
      <c r="E4" s="191"/>
      <c r="F4" s="1133" t="s">
        <v>39</v>
      </c>
      <c r="G4" s="76" t="s">
        <v>37</v>
      </c>
      <c r="H4" s="20"/>
      <c r="I4" s="20"/>
      <c r="J4" s="42" t="str">
        <f>CONCATENATE("PBA"," ",VALUE('Te dhena fillesat 2020'!$D$4))</f>
        <v>PBA 2020</v>
      </c>
      <c r="K4" s="244"/>
    </row>
    <row r="5" spans="1:34" ht="12" customHeight="1">
      <c r="A5" s="243"/>
      <c r="B5" s="20"/>
      <c r="C5" s="20"/>
      <c r="D5" s="192" t="s">
        <v>159</v>
      </c>
      <c r="E5" s="193"/>
      <c r="F5" s="1134" t="str">
        <f>CONCATENATE('Te dhena fillesat 2020'!$C$7)</f>
        <v>10111136</v>
      </c>
      <c r="G5" s="383" t="str">
        <f>CONCATENATE('Te dhena fillesat 2020'!$D$7)</f>
        <v xml:space="preserve">Universiteti"Ismail Qemali"Vlore </v>
      </c>
      <c r="H5" s="20"/>
      <c r="I5" s="20"/>
      <c r="J5" s="42"/>
      <c r="K5" s="244"/>
    </row>
    <row r="6" spans="1:34" ht="12" customHeight="1">
      <c r="A6" s="243"/>
      <c r="B6" s="20"/>
      <c r="C6" s="20"/>
      <c r="D6" s="20"/>
      <c r="E6" s="20"/>
      <c r="F6" s="1132"/>
      <c r="G6" s="20"/>
      <c r="H6" s="20"/>
      <c r="I6" s="20"/>
      <c r="J6" s="173" t="s">
        <v>166</v>
      </c>
      <c r="K6" s="245"/>
    </row>
    <row r="7" spans="1:34" ht="12" customHeight="1">
      <c r="A7" s="243"/>
      <c r="B7" s="20"/>
      <c r="C7" s="20"/>
      <c r="D7" s="20"/>
      <c r="E7" s="20"/>
      <c r="F7" s="1132"/>
      <c r="G7" s="20"/>
      <c r="H7" s="20"/>
      <c r="I7" s="20"/>
      <c r="J7" s="20"/>
      <c r="K7" s="245"/>
    </row>
    <row r="8" spans="1:34" ht="12" customHeight="1" thickBot="1">
      <c r="A8" s="246"/>
      <c r="B8" s="189"/>
      <c r="C8" s="189"/>
      <c r="D8" s="189"/>
      <c r="E8" s="189"/>
      <c r="F8" s="1135"/>
      <c r="G8" s="189"/>
      <c r="H8" s="189"/>
      <c r="I8" s="189"/>
      <c r="J8" s="189"/>
      <c r="K8" s="247"/>
    </row>
    <row r="9" spans="1:34" ht="12" customHeight="1">
      <c r="A9" s="33"/>
      <c r="B9" s="33"/>
      <c r="C9" s="33"/>
      <c r="D9" s="33"/>
      <c r="E9" s="33"/>
      <c r="F9" s="1136"/>
      <c r="G9" s="33"/>
      <c r="H9" s="33"/>
      <c r="I9" s="33"/>
      <c r="J9" s="33"/>
      <c r="K9" s="33"/>
    </row>
    <row r="10" spans="1:34" ht="12" customHeight="1">
      <c r="A10" s="23"/>
      <c r="B10" s="25"/>
      <c r="C10" s="23" t="s">
        <v>44</v>
      </c>
      <c r="D10" s="26">
        <v>602</v>
      </c>
      <c r="E10" s="25" t="s">
        <v>30</v>
      </c>
      <c r="F10" s="1137"/>
      <c r="G10" s="25"/>
      <c r="H10" s="25"/>
      <c r="I10" s="25"/>
      <c r="J10" s="25"/>
      <c r="K10" s="23"/>
    </row>
    <row r="11" spans="1:34" ht="12" customHeight="1" thickBot="1">
      <c r="A11" s="49"/>
      <c r="B11" s="49"/>
      <c r="C11" s="49"/>
      <c r="D11" s="49"/>
      <c r="E11" s="49"/>
      <c r="F11" s="1138"/>
      <c r="G11" s="49"/>
      <c r="H11" s="49"/>
      <c r="I11" s="49"/>
      <c r="J11" s="49"/>
      <c r="K11" s="49"/>
    </row>
    <row r="12" spans="1:34" ht="12" customHeight="1">
      <c r="A12" s="203"/>
      <c r="B12" s="27"/>
      <c r="C12" s="187"/>
      <c r="D12" s="188"/>
      <c r="E12" s="27"/>
      <c r="F12" s="1139"/>
      <c r="G12" s="187"/>
      <c r="H12" s="27"/>
      <c r="I12" s="188"/>
      <c r="J12" s="1429"/>
      <c r="K12" s="1430"/>
    </row>
    <row r="13" spans="1:34" ht="12" customHeight="1">
      <c r="A13" s="248" t="s">
        <v>43</v>
      </c>
      <c r="B13" s="28" t="s">
        <v>37</v>
      </c>
      <c r="C13" s="504" t="str">
        <f>CONCATENATE("Fakti i vitit"," ",VALUE('Te dhena fillesat 2020'!$D$4-2))</f>
        <v>Fakti i vitit 2018</v>
      </c>
      <c r="D13" s="505"/>
      <c r="E13" s="1431" t="str">
        <f>CONCATENATE("fakti "," ",VALUE('Te dhena fillesat 2020'!$D$4-1))</f>
        <v>fakti  2019</v>
      </c>
      <c r="F13" s="1432"/>
      <c r="G13" s="1431" t="str">
        <f>CONCATENATE("Parashikimi për vitin"," ",VALUE('Te dhena fillesat 2020'!$D$4))</f>
        <v>Parashikimi për vitin 2020</v>
      </c>
      <c r="H13" s="1433"/>
      <c r="I13" s="1432"/>
      <c r="J13" s="506"/>
      <c r="K13" s="506"/>
      <c r="AE13" s="385"/>
    </row>
    <row r="14" spans="1:34" ht="12" customHeight="1">
      <c r="A14" s="196"/>
      <c r="B14" s="22"/>
      <c r="C14" s="18" t="s">
        <v>28</v>
      </c>
      <c r="D14" s="18" t="s">
        <v>45</v>
      </c>
      <c r="E14" s="16"/>
      <c r="F14" s="1145" t="s">
        <v>601</v>
      </c>
      <c r="G14" s="16" t="s">
        <v>29</v>
      </c>
      <c r="H14" s="16" t="s">
        <v>41</v>
      </c>
      <c r="I14" s="18" t="s">
        <v>42</v>
      </c>
      <c r="J14" s="18" t="s">
        <v>41</v>
      </c>
      <c r="K14" s="18" t="s">
        <v>41</v>
      </c>
      <c r="X14" s="469" t="s">
        <v>459</v>
      </c>
      <c r="Z14" s="469" t="s">
        <v>455</v>
      </c>
      <c r="AB14" s="469" t="s">
        <v>456</v>
      </c>
      <c r="AD14" s="469" t="s">
        <v>49</v>
      </c>
      <c r="AE14" s="385"/>
      <c r="AF14" s="472" t="s">
        <v>457</v>
      </c>
      <c r="AH14" s="472" t="s">
        <v>458</v>
      </c>
    </row>
    <row r="15" spans="1:34" ht="12" customHeight="1">
      <c r="A15" s="198">
        <v>1</v>
      </c>
      <c r="B15" s="51">
        <v>2</v>
      </c>
      <c r="C15" s="115">
        <v>3</v>
      </c>
      <c r="D15" s="164">
        <v>4</v>
      </c>
      <c r="E15" s="165">
        <v>5</v>
      </c>
      <c r="F15" s="1140">
        <v>6</v>
      </c>
      <c r="G15" s="165">
        <v>7</v>
      </c>
      <c r="H15" s="165">
        <v>8</v>
      </c>
      <c r="I15" s="166">
        <v>9</v>
      </c>
      <c r="J15" s="166">
        <v>10</v>
      </c>
      <c r="K15" s="249">
        <v>11</v>
      </c>
      <c r="R15" t="s">
        <v>323</v>
      </c>
      <c r="X15" s="385" t="s">
        <v>451</v>
      </c>
      <c r="Y15" s="385" t="s">
        <v>452</v>
      </c>
      <c r="Z15" s="385" t="s">
        <v>453</v>
      </c>
      <c r="AA15" s="385" t="s">
        <v>454</v>
      </c>
      <c r="AB15" s="385" t="s">
        <v>453</v>
      </c>
      <c r="AC15" s="385" t="s">
        <v>454</v>
      </c>
      <c r="AD15" s="385" t="s">
        <v>453</v>
      </c>
      <c r="AE15" s="385" t="s">
        <v>454</v>
      </c>
      <c r="AF15" s="471" t="s">
        <v>453</v>
      </c>
      <c r="AG15" s="471" t="s">
        <v>454</v>
      </c>
    </row>
    <row r="16" spans="1:34" ht="12" customHeight="1">
      <c r="A16" s="178"/>
      <c r="B16" s="446" t="s">
        <v>61</v>
      </c>
      <c r="C16" s="310"/>
      <c r="D16" s="310"/>
      <c r="E16" s="310"/>
      <c r="F16" s="1141"/>
      <c r="G16" s="310"/>
      <c r="H16" s="310"/>
      <c r="I16" s="310"/>
      <c r="J16" s="310"/>
      <c r="K16" s="311"/>
      <c r="Q16">
        <f>IF(AND(H16=0,I16=0),0,1)</f>
        <v>0</v>
      </c>
      <c r="V16" s="385">
        <f>SUM(H16:I16)</f>
        <v>0</v>
      </c>
      <c r="W16" s="385">
        <f>SUM(E16:F16)</f>
        <v>0</v>
      </c>
      <c r="AE16" s="385"/>
    </row>
    <row r="17" spans="1:39" s="152" customFormat="1" ht="12" customHeight="1">
      <c r="A17" s="490">
        <v>602</v>
      </c>
      <c r="B17" s="491" t="s">
        <v>191</v>
      </c>
      <c r="C17" s="492">
        <f t="shared" ref="C17:K17" si="0">SUM(C18:C23)</f>
        <v>6000</v>
      </c>
      <c r="D17" s="492">
        <f t="shared" si="0"/>
        <v>4018</v>
      </c>
      <c r="E17" s="492">
        <f>SUM(E18:E23)</f>
        <v>0</v>
      </c>
      <c r="F17" s="1142">
        <f>SUM(F18:F23)</f>
        <v>4569</v>
      </c>
      <c r="G17" s="492">
        <f t="shared" si="0"/>
        <v>0</v>
      </c>
      <c r="H17" s="492">
        <f t="shared" si="0"/>
        <v>0</v>
      </c>
      <c r="I17" s="492">
        <f t="shared" si="0"/>
        <v>4000</v>
      </c>
      <c r="J17" s="492">
        <f t="shared" si="0"/>
        <v>0</v>
      </c>
      <c r="K17" s="492">
        <f t="shared" si="0"/>
        <v>0</v>
      </c>
      <c r="N17" s="479"/>
      <c r="P17" s="152">
        <v>1</v>
      </c>
      <c r="Q17">
        <f t="shared" ref="Q17:Q80" si="1">IF(AND(H17=0,I17=0),0,1)</f>
        <v>1</v>
      </c>
      <c r="U17" s="152">
        <v>1</v>
      </c>
      <c r="V17" s="385">
        <f>SUM(H17:I17)</f>
        <v>4000</v>
      </c>
      <c r="W17" s="385">
        <f t="shared" ref="W17:W80" si="2">SUM(E17:F17)</f>
        <v>4569</v>
      </c>
      <c r="X17" s="468">
        <f>SUM(X18:X23)</f>
        <v>0</v>
      </c>
      <c r="Y17" s="468">
        <f t="shared" ref="Y17:AC17" si="3">SUM(Y18:Y23)</f>
        <v>837240</v>
      </c>
      <c r="Z17" s="468">
        <f t="shared" si="3"/>
        <v>0</v>
      </c>
      <c r="AA17" s="468">
        <f t="shared" si="3"/>
        <v>1243996</v>
      </c>
      <c r="AB17" s="468">
        <f t="shared" si="3"/>
        <v>0</v>
      </c>
      <c r="AC17" s="468">
        <f t="shared" si="3"/>
        <v>2018764</v>
      </c>
      <c r="AD17" s="468">
        <f t="shared" ref="AD17:AE17" si="4">SUM(AD18:AD23)</f>
        <v>0</v>
      </c>
      <c r="AE17" s="468">
        <f t="shared" si="4"/>
        <v>4100000</v>
      </c>
      <c r="AF17" s="473">
        <f t="shared" ref="AF17:AH17" si="5">SUM(AF18:AF23)</f>
        <v>0</v>
      </c>
      <c r="AG17" s="473">
        <f t="shared" si="5"/>
        <v>4100</v>
      </c>
      <c r="AH17" s="473">
        <f t="shared" si="5"/>
        <v>0</v>
      </c>
      <c r="AI17" s="473">
        <f t="shared" ref="AI17:AJ17" si="6">SUM(AI18:AI23)</f>
        <v>469</v>
      </c>
      <c r="AJ17" s="468">
        <f t="shared" si="6"/>
        <v>0</v>
      </c>
      <c r="AL17" s="473">
        <f t="shared" ref="AL17:AL48" si="7">E17-AF17</f>
        <v>0</v>
      </c>
      <c r="AM17" s="473">
        <f t="shared" ref="AM17:AM48" si="8">F17-AG17</f>
        <v>469</v>
      </c>
    </row>
    <row r="18" spans="1:39" ht="12" customHeight="1">
      <c r="A18" s="179">
        <v>602.01</v>
      </c>
      <c r="B18" s="447" t="s">
        <v>192</v>
      </c>
      <c r="C18" s="387">
        <v>6000</v>
      </c>
      <c r="D18" s="387">
        <v>1320</v>
      </c>
      <c r="E18" s="467"/>
      <c r="F18" s="1037">
        <v>2133</v>
      </c>
      <c r="G18" s="387"/>
      <c r="H18" s="1038"/>
      <c r="I18" s="1038">
        <v>2000</v>
      </c>
      <c r="J18" s="387"/>
      <c r="K18" s="387"/>
      <c r="L18" s="152"/>
      <c r="M18">
        <f>A18*10000</f>
        <v>6020100</v>
      </c>
      <c r="N18" s="478" t="str">
        <f>B18</f>
        <v>Kancelari</v>
      </c>
      <c r="O18" s="385">
        <f>(H18+I18)*1000</f>
        <v>2000000</v>
      </c>
      <c r="Q18">
        <f t="shared" si="1"/>
        <v>1</v>
      </c>
      <c r="R18" s="385">
        <f>SUM(H18:I18)</f>
        <v>2000</v>
      </c>
      <c r="V18" s="385">
        <f t="shared" ref="V18:V80" si="9">SUM(H18:I18)</f>
        <v>2000</v>
      </c>
      <c r="W18" s="385">
        <f t="shared" ref="W18:W42" si="10">SUM(E18:F18)</f>
        <v>2133</v>
      </c>
      <c r="X18" s="385">
        <v>0</v>
      </c>
      <c r="Y18" s="385">
        <v>359490</v>
      </c>
      <c r="AA18" s="385">
        <v>1243996</v>
      </c>
      <c r="AC18" s="385">
        <v>496514</v>
      </c>
      <c r="AD18" s="385">
        <f t="shared" ref="AD18:AE23" si="11">SUM(X18,Z18,AB18)</f>
        <v>0</v>
      </c>
      <c r="AE18" s="385">
        <f t="shared" si="11"/>
        <v>2100000</v>
      </c>
      <c r="AF18" s="471">
        <f>AD18/1000</f>
        <v>0</v>
      </c>
      <c r="AG18" s="471">
        <f>AE18/1000</f>
        <v>2100</v>
      </c>
      <c r="AH18" s="471">
        <f t="shared" ref="AH18:AI23" si="12">E18-AF18</f>
        <v>0</v>
      </c>
      <c r="AI18" s="471">
        <f t="shared" si="12"/>
        <v>33</v>
      </c>
      <c r="AJ18" s="385"/>
      <c r="AK18">
        <f>AI18*1000-900000</f>
        <v>-867000</v>
      </c>
      <c r="AL18" s="473">
        <f t="shared" ref="AL18:AL42" si="13">E18-AF18</f>
        <v>0</v>
      </c>
      <c r="AM18" s="473">
        <f t="shared" si="8"/>
        <v>33</v>
      </c>
    </row>
    <row r="19" spans="1:39" ht="12" customHeight="1">
      <c r="A19" s="179">
        <v>602.02</v>
      </c>
      <c r="B19" s="447" t="s">
        <v>193</v>
      </c>
      <c r="C19" s="387"/>
      <c r="D19" s="387">
        <v>1904</v>
      </c>
      <c r="E19" s="467"/>
      <c r="F19" s="1037">
        <v>2065</v>
      </c>
      <c r="G19" s="387"/>
      <c r="H19" s="1038"/>
      <c r="I19" s="1038">
        <v>1460</v>
      </c>
      <c r="J19" s="387"/>
      <c r="K19" s="387"/>
      <c r="L19" s="152"/>
      <c r="M19">
        <f t="shared" ref="M19:M24" si="14">A19*10000</f>
        <v>6020200</v>
      </c>
      <c r="N19" s="478" t="str">
        <f t="shared" ref="N19:N24" si="15">B19</f>
        <v>Materiale per pastrim, dezinfektim, ngrohje dhe ndriçim</v>
      </c>
      <c r="O19" s="385">
        <f t="shared" ref="O19:O24" si="16">(H19+I19)*1000</f>
        <v>1460000</v>
      </c>
      <c r="Q19">
        <f t="shared" si="1"/>
        <v>1</v>
      </c>
      <c r="R19" s="385">
        <f t="shared" ref="R19:R82" si="17">SUM(H19:I19)</f>
        <v>1460</v>
      </c>
      <c r="V19" s="385">
        <f t="shared" si="9"/>
        <v>1460</v>
      </c>
      <c r="W19" s="385">
        <f t="shared" si="10"/>
        <v>2065</v>
      </c>
      <c r="X19" s="385">
        <v>0</v>
      </c>
      <c r="Y19" s="385">
        <v>477750</v>
      </c>
      <c r="AC19" s="385">
        <v>2250</v>
      </c>
      <c r="AD19" s="385">
        <f t="shared" si="11"/>
        <v>0</v>
      </c>
      <c r="AE19" s="385">
        <f t="shared" si="11"/>
        <v>480000</v>
      </c>
      <c r="AF19" s="471">
        <f t="shared" ref="AF19:AF23" si="18">AD19/1000</f>
        <v>0</v>
      </c>
      <c r="AG19" s="471">
        <f t="shared" ref="AG19:AG23" si="19">AE19/1000</f>
        <v>480</v>
      </c>
      <c r="AH19" s="471">
        <f t="shared" si="12"/>
        <v>0</v>
      </c>
      <c r="AI19" s="471">
        <f t="shared" si="12"/>
        <v>1585</v>
      </c>
      <c r="AJ19" s="385"/>
      <c r="AL19" s="473">
        <f t="shared" si="13"/>
        <v>0</v>
      </c>
      <c r="AM19" s="473">
        <f t="shared" si="8"/>
        <v>1585</v>
      </c>
    </row>
    <row r="20" spans="1:39" ht="12" customHeight="1">
      <c r="A20" s="179">
        <v>602.03</v>
      </c>
      <c r="B20" s="447" t="s">
        <v>194</v>
      </c>
      <c r="C20" s="387"/>
      <c r="D20" s="387">
        <v>291</v>
      </c>
      <c r="E20" s="467"/>
      <c r="F20" s="1037">
        <v>280</v>
      </c>
      <c r="G20" s="387"/>
      <c r="H20" s="1038"/>
      <c r="I20" s="1038">
        <v>300</v>
      </c>
      <c r="J20" s="387"/>
      <c r="K20" s="387"/>
      <c r="L20" s="152"/>
      <c r="M20">
        <f t="shared" si="14"/>
        <v>6020300</v>
      </c>
      <c r="N20" s="478" t="str">
        <f t="shared" si="15"/>
        <v>Materiale per funksionimin e pajisjeve te zyres</v>
      </c>
      <c r="O20" s="385">
        <f t="shared" si="16"/>
        <v>300000</v>
      </c>
      <c r="Q20">
        <f t="shared" si="1"/>
        <v>1</v>
      </c>
      <c r="R20" s="385">
        <f t="shared" si="17"/>
        <v>300</v>
      </c>
      <c r="V20" s="385">
        <f t="shared" si="9"/>
        <v>300</v>
      </c>
      <c r="W20" s="385">
        <f t="shared" si="10"/>
        <v>280</v>
      </c>
      <c r="AC20" s="385">
        <v>280000</v>
      </c>
      <c r="AD20" s="385">
        <f t="shared" si="11"/>
        <v>0</v>
      </c>
      <c r="AE20" s="385">
        <f t="shared" si="11"/>
        <v>280000</v>
      </c>
      <c r="AF20" s="471">
        <f t="shared" si="18"/>
        <v>0</v>
      </c>
      <c r="AG20" s="471">
        <f t="shared" si="19"/>
        <v>280</v>
      </c>
      <c r="AH20" s="471">
        <f t="shared" si="12"/>
        <v>0</v>
      </c>
      <c r="AI20" s="471">
        <f t="shared" si="12"/>
        <v>0</v>
      </c>
      <c r="AJ20" s="385"/>
      <c r="AL20" s="473">
        <f t="shared" si="13"/>
        <v>0</v>
      </c>
      <c r="AM20" s="473">
        <f t="shared" si="8"/>
        <v>0</v>
      </c>
    </row>
    <row r="21" spans="1:39" ht="12" customHeight="1">
      <c r="A21" s="179">
        <v>602.04</v>
      </c>
      <c r="B21" s="447" t="s">
        <v>195</v>
      </c>
      <c r="C21" s="387"/>
      <c r="D21" s="387">
        <v>360</v>
      </c>
      <c r="E21" s="467"/>
      <c r="F21" s="1037">
        <v>91</v>
      </c>
      <c r="G21" s="387"/>
      <c r="H21" s="1038"/>
      <c r="I21" s="1038">
        <v>240</v>
      </c>
      <c r="J21" s="387"/>
      <c r="K21" s="387"/>
      <c r="L21" s="152"/>
      <c r="M21">
        <f t="shared" si="14"/>
        <v>6020400</v>
      </c>
      <c r="N21" s="478" t="str">
        <f t="shared" si="15"/>
        <v>Materiale per funksionimin e pajisjeve speciale</v>
      </c>
      <c r="O21" s="385">
        <f t="shared" si="16"/>
        <v>240000</v>
      </c>
      <c r="Q21">
        <f t="shared" si="1"/>
        <v>1</v>
      </c>
      <c r="R21" s="385">
        <f t="shared" si="17"/>
        <v>240</v>
      </c>
      <c r="V21" s="385">
        <f t="shared" si="9"/>
        <v>240</v>
      </c>
      <c r="W21" s="385">
        <f t="shared" si="10"/>
        <v>91</v>
      </c>
      <c r="AC21" s="385">
        <v>480000</v>
      </c>
      <c r="AD21" s="385">
        <f t="shared" si="11"/>
        <v>0</v>
      </c>
      <c r="AE21" s="385">
        <f t="shared" si="11"/>
        <v>480000</v>
      </c>
      <c r="AF21" s="471">
        <f t="shared" si="18"/>
        <v>0</v>
      </c>
      <c r="AG21" s="471">
        <f t="shared" si="19"/>
        <v>480</v>
      </c>
      <c r="AH21" s="471">
        <f t="shared" si="12"/>
        <v>0</v>
      </c>
      <c r="AI21" s="471">
        <f t="shared" si="12"/>
        <v>-389</v>
      </c>
      <c r="AJ21" s="385"/>
      <c r="AL21" s="473">
        <f t="shared" si="13"/>
        <v>0</v>
      </c>
      <c r="AM21" s="473">
        <f t="shared" si="8"/>
        <v>-389</v>
      </c>
    </row>
    <row r="22" spans="1:39" ht="12" customHeight="1">
      <c r="A22" s="179">
        <v>602.04999999999995</v>
      </c>
      <c r="B22" s="447" t="s">
        <v>196</v>
      </c>
      <c r="C22" s="387"/>
      <c r="D22" s="387">
        <v>143</v>
      </c>
      <c r="E22" s="467"/>
      <c r="F22" s="1037"/>
      <c r="G22" s="387"/>
      <c r="H22" s="1038"/>
      <c r="I22" s="1038"/>
      <c r="J22" s="387"/>
      <c r="K22" s="387"/>
      <c r="L22" s="152"/>
      <c r="M22">
        <f t="shared" si="14"/>
        <v>6020500</v>
      </c>
      <c r="N22" s="478" t="str">
        <f t="shared" si="15"/>
        <v>Blerje dokumentacioni</v>
      </c>
      <c r="O22" s="385">
        <f t="shared" si="16"/>
        <v>0</v>
      </c>
      <c r="Q22">
        <f t="shared" si="1"/>
        <v>0</v>
      </c>
      <c r="R22" s="385">
        <f t="shared" si="17"/>
        <v>0</v>
      </c>
      <c r="V22" s="385">
        <f t="shared" si="9"/>
        <v>0</v>
      </c>
      <c r="W22" s="385">
        <f t="shared" si="10"/>
        <v>0</v>
      </c>
      <c r="AC22" s="385">
        <v>280000</v>
      </c>
      <c r="AD22" s="385">
        <f t="shared" si="11"/>
        <v>0</v>
      </c>
      <c r="AE22" s="385">
        <f t="shared" si="11"/>
        <v>280000</v>
      </c>
      <c r="AF22" s="471">
        <f t="shared" si="18"/>
        <v>0</v>
      </c>
      <c r="AG22" s="471">
        <f t="shared" si="19"/>
        <v>280</v>
      </c>
      <c r="AH22" s="471">
        <f t="shared" si="12"/>
        <v>0</v>
      </c>
      <c r="AI22" s="471">
        <f t="shared" si="12"/>
        <v>-280</v>
      </c>
      <c r="AJ22" s="385"/>
      <c r="AL22" s="473">
        <f t="shared" si="13"/>
        <v>0</v>
      </c>
      <c r="AM22" s="473">
        <f t="shared" si="8"/>
        <v>-280</v>
      </c>
    </row>
    <row r="23" spans="1:39" ht="12" customHeight="1">
      <c r="A23" s="179">
        <v>602.09</v>
      </c>
      <c r="B23" s="447" t="s">
        <v>197</v>
      </c>
      <c r="C23" s="387"/>
      <c r="D23" s="387">
        <v>0</v>
      </c>
      <c r="E23" s="467"/>
      <c r="F23" s="1037"/>
      <c r="G23" s="387"/>
      <c r="H23" s="1049"/>
      <c r="I23" s="1049"/>
      <c r="J23" s="387"/>
      <c r="K23" s="387"/>
      <c r="L23" s="152"/>
      <c r="M23">
        <f t="shared" si="14"/>
        <v>6020900</v>
      </c>
      <c r="N23" s="478" t="str">
        <f t="shared" si="15"/>
        <v>Furnizime dhe materiale te tjera zyre dhe te pergjishme</v>
      </c>
      <c r="O23" s="385">
        <f t="shared" si="16"/>
        <v>0</v>
      </c>
      <c r="Q23">
        <f t="shared" si="1"/>
        <v>0</v>
      </c>
      <c r="R23" s="385">
        <f t="shared" si="17"/>
        <v>0</v>
      </c>
      <c r="V23" s="385">
        <f t="shared" si="9"/>
        <v>0</v>
      </c>
      <c r="W23" s="385">
        <f t="shared" si="10"/>
        <v>0</v>
      </c>
      <c r="X23" s="385">
        <v>0</v>
      </c>
      <c r="AC23" s="385">
        <v>480000</v>
      </c>
      <c r="AD23" s="385">
        <f t="shared" si="11"/>
        <v>0</v>
      </c>
      <c r="AE23" s="385">
        <f t="shared" si="11"/>
        <v>480000</v>
      </c>
      <c r="AF23" s="471">
        <f t="shared" si="18"/>
        <v>0</v>
      </c>
      <c r="AG23" s="471">
        <f t="shared" si="19"/>
        <v>480</v>
      </c>
      <c r="AH23" s="471">
        <f t="shared" si="12"/>
        <v>0</v>
      </c>
      <c r="AI23" s="471">
        <f t="shared" si="12"/>
        <v>-480</v>
      </c>
      <c r="AJ23" s="385"/>
      <c r="AL23" s="473">
        <f t="shared" si="13"/>
        <v>0</v>
      </c>
      <c r="AM23" s="473">
        <f t="shared" si="8"/>
        <v>-480</v>
      </c>
    </row>
    <row r="24" spans="1:39" s="152" customFormat="1" ht="12" customHeight="1">
      <c r="A24" s="493">
        <v>602.1</v>
      </c>
      <c r="B24" s="491" t="s">
        <v>198</v>
      </c>
      <c r="C24" s="492">
        <f>SUM(C25:C36)</f>
        <v>2589</v>
      </c>
      <c r="D24" s="492">
        <f t="shared" ref="D24:K24" si="20">SUM(D25:D36)</f>
        <v>2431</v>
      </c>
      <c r="E24" s="492">
        <f>SUM(E25:E36)</f>
        <v>0</v>
      </c>
      <c r="F24" s="492">
        <f>SUM(F25:F36)</f>
        <v>5615</v>
      </c>
      <c r="G24" s="492">
        <f t="shared" si="20"/>
        <v>0</v>
      </c>
      <c r="H24" s="1039">
        <f t="shared" si="20"/>
        <v>0</v>
      </c>
      <c r="I24" s="1039">
        <f t="shared" si="20"/>
        <v>5800</v>
      </c>
      <c r="J24" s="492">
        <f t="shared" si="20"/>
        <v>0</v>
      </c>
      <c r="K24" s="492">
        <f t="shared" si="20"/>
        <v>0</v>
      </c>
      <c r="M24">
        <f t="shared" si="14"/>
        <v>6021000</v>
      </c>
      <c r="N24" s="478" t="str">
        <f t="shared" si="15"/>
        <v>Materiale dhe sherbime speciale</v>
      </c>
      <c r="O24" s="385">
        <f t="shared" si="16"/>
        <v>5800000</v>
      </c>
      <c r="P24" s="152">
        <v>1</v>
      </c>
      <c r="Q24">
        <f t="shared" si="1"/>
        <v>1</v>
      </c>
      <c r="R24" s="385">
        <f t="shared" si="17"/>
        <v>5800</v>
      </c>
      <c r="U24" s="152">
        <v>1</v>
      </c>
      <c r="V24" s="385">
        <f t="shared" si="9"/>
        <v>5800</v>
      </c>
      <c r="W24" s="385">
        <f t="shared" si="10"/>
        <v>5615</v>
      </c>
      <c r="X24" s="468">
        <f t="shared" ref="X24:AC24" si="21">SUM(X25:X36)</f>
        <v>0</v>
      </c>
      <c r="Y24" s="468">
        <f t="shared" si="21"/>
        <v>3544719</v>
      </c>
      <c r="Z24" s="468">
        <f t="shared" si="21"/>
        <v>0</v>
      </c>
      <c r="AA24" s="468">
        <f t="shared" si="21"/>
        <v>922950</v>
      </c>
      <c r="AB24" s="468">
        <f t="shared" si="21"/>
        <v>0</v>
      </c>
      <c r="AC24" s="468">
        <f t="shared" si="21"/>
        <v>1939331</v>
      </c>
      <c r="AD24" s="468">
        <f t="shared" ref="AD24:AE24" si="22">SUM(AD25:AD36)</f>
        <v>0</v>
      </c>
      <c r="AE24" s="468">
        <f t="shared" si="22"/>
        <v>6407000</v>
      </c>
      <c r="AF24" s="473">
        <f t="shared" ref="AF24:AH24" si="23">SUM(AF25:AF36)</f>
        <v>0</v>
      </c>
      <c r="AG24" s="473">
        <f t="shared" si="23"/>
        <v>6407</v>
      </c>
      <c r="AH24" s="473">
        <f t="shared" si="23"/>
        <v>0</v>
      </c>
      <c r="AI24" s="473">
        <f t="shared" ref="AI24:AJ24" si="24">SUM(AI25:AI36)</f>
        <v>-792</v>
      </c>
      <c r="AJ24" s="468">
        <f t="shared" si="24"/>
        <v>0</v>
      </c>
      <c r="AK24">
        <f t="shared" ref="AK24:AK37" si="25">AI24*1000-900000</f>
        <v>-1692000</v>
      </c>
      <c r="AL24" s="473">
        <f t="shared" si="13"/>
        <v>0</v>
      </c>
      <c r="AM24" s="473">
        <f t="shared" si="8"/>
        <v>-792</v>
      </c>
    </row>
    <row r="25" spans="1:39" ht="12" customHeight="1">
      <c r="A25" s="179">
        <v>602.1001</v>
      </c>
      <c r="B25" s="447" t="s">
        <v>199</v>
      </c>
      <c r="C25" s="387"/>
      <c r="D25" s="387">
        <v>0</v>
      </c>
      <c r="E25" s="467"/>
      <c r="F25" s="1128">
        <v>766</v>
      </c>
      <c r="G25" s="387"/>
      <c r="H25" s="1038"/>
      <c r="I25" s="1038"/>
      <c r="J25" s="387"/>
      <c r="K25" s="387"/>
      <c r="L25" s="152"/>
      <c r="M25">
        <f t="shared" ref="M25:M88" si="26">A25*10000</f>
        <v>6021001</v>
      </c>
      <c r="N25" s="478" t="str">
        <f t="shared" ref="N25:N88" si="27">B25</f>
        <v>Uniforma dhe veshje te tjera speciale</v>
      </c>
      <c r="O25" s="385">
        <f t="shared" ref="O25:O88" si="28">(H25+I25)*1000</f>
        <v>0</v>
      </c>
      <c r="Q25">
        <f t="shared" si="1"/>
        <v>0</v>
      </c>
      <c r="R25" s="385">
        <f t="shared" si="17"/>
        <v>0</v>
      </c>
      <c r="V25" s="385">
        <f t="shared" si="9"/>
        <v>0</v>
      </c>
      <c r="W25" s="385">
        <f t="shared" si="10"/>
        <v>766</v>
      </c>
      <c r="AC25" s="470">
        <v>280000</v>
      </c>
      <c r="AD25" s="385">
        <f t="shared" ref="AD25:AD36" si="29">SUM(X25,Z25,AB25)</f>
        <v>0</v>
      </c>
      <c r="AE25" s="385">
        <f t="shared" ref="AE25:AE36" si="30">SUM(Y25,AA25,AC25)</f>
        <v>280000</v>
      </c>
      <c r="AF25" s="471">
        <f t="shared" ref="AF25:AF36" si="31">AD25/1000</f>
        <v>0</v>
      </c>
      <c r="AG25" s="471">
        <f t="shared" ref="AG25:AG36" si="32">AE25/1000</f>
        <v>280</v>
      </c>
      <c r="AH25" s="471">
        <f t="shared" ref="AH25:AH36" si="33">E25-AF25</f>
        <v>0</v>
      </c>
      <c r="AI25" s="471">
        <f t="shared" ref="AI25:AI36" si="34">F25-AG25</f>
        <v>486</v>
      </c>
      <c r="AJ25" s="385"/>
      <c r="AL25" s="473">
        <f t="shared" si="13"/>
        <v>0</v>
      </c>
      <c r="AM25" s="473">
        <f t="shared" si="8"/>
        <v>486</v>
      </c>
    </row>
    <row r="26" spans="1:39" ht="12" customHeight="1">
      <c r="A26" s="179">
        <v>602.10019999999997</v>
      </c>
      <c r="B26" s="447" t="s">
        <v>200</v>
      </c>
      <c r="C26" s="387"/>
      <c r="D26" s="387"/>
      <c r="E26" s="467"/>
      <c r="F26" s="1128"/>
      <c r="G26" s="387"/>
      <c r="H26" s="1049"/>
      <c r="I26" s="1049"/>
      <c r="J26" s="387"/>
      <c r="K26" s="387"/>
      <c r="L26" s="152"/>
      <c r="M26">
        <f t="shared" si="26"/>
        <v>6021002</v>
      </c>
      <c r="N26" s="478" t="str">
        <f t="shared" si="27"/>
        <v>Plehra kimike, furnitura veterinare, farera, fidane e te tjera produkte agrokulturore</v>
      </c>
      <c r="O26" s="385">
        <f t="shared" si="28"/>
        <v>0</v>
      </c>
      <c r="Q26">
        <f t="shared" si="1"/>
        <v>0</v>
      </c>
      <c r="R26" s="385">
        <f t="shared" si="17"/>
        <v>0</v>
      </c>
      <c r="V26" s="385">
        <f t="shared" si="9"/>
        <v>0</v>
      </c>
      <c r="W26" s="385">
        <f t="shared" si="10"/>
        <v>0</v>
      </c>
      <c r="AD26" s="385">
        <f t="shared" si="29"/>
        <v>0</v>
      </c>
      <c r="AE26" s="385">
        <f t="shared" si="30"/>
        <v>0</v>
      </c>
      <c r="AF26" s="471">
        <f t="shared" si="31"/>
        <v>0</v>
      </c>
      <c r="AG26" s="471">
        <f t="shared" si="32"/>
        <v>0</v>
      </c>
      <c r="AH26" s="471">
        <f t="shared" si="33"/>
        <v>0</v>
      </c>
      <c r="AI26" s="471">
        <f t="shared" si="34"/>
        <v>0</v>
      </c>
      <c r="AJ26" s="385"/>
      <c r="AL26" s="473">
        <f t="shared" si="13"/>
        <v>0</v>
      </c>
      <c r="AM26" s="473">
        <f t="shared" si="8"/>
        <v>0</v>
      </c>
    </row>
    <row r="27" spans="1:39" ht="12" customHeight="1">
      <c r="A27" s="179">
        <v>602.10029999999995</v>
      </c>
      <c r="B27" s="447" t="s">
        <v>602</v>
      </c>
      <c r="C27" s="387">
        <v>2589</v>
      </c>
      <c r="D27" s="387">
        <v>223</v>
      </c>
      <c r="E27" s="467"/>
      <c r="F27" s="1128">
        <v>3450</v>
      </c>
      <c r="G27" s="387"/>
      <c r="H27" s="1038"/>
      <c r="I27" s="1038">
        <v>2500</v>
      </c>
      <c r="J27" s="387"/>
      <c r="K27" s="387"/>
      <c r="L27" s="152"/>
      <c r="M27">
        <f t="shared" si="26"/>
        <v>6021002.9999999991</v>
      </c>
      <c r="N27" s="478" t="str">
        <f t="shared" si="27"/>
        <v>Blerje mjete didaktike per Dep.Kimise,Biologjise dhe Infermierise</v>
      </c>
      <c r="O27" s="385">
        <f t="shared" si="28"/>
        <v>2500000</v>
      </c>
      <c r="Q27">
        <f t="shared" si="1"/>
        <v>1</v>
      </c>
      <c r="R27" s="385">
        <f t="shared" si="17"/>
        <v>2500</v>
      </c>
      <c r="V27" s="385">
        <f t="shared" si="9"/>
        <v>2500</v>
      </c>
      <c r="W27" s="385">
        <f t="shared" si="10"/>
        <v>3450</v>
      </c>
      <c r="X27" s="385">
        <v>0</v>
      </c>
      <c r="Y27" s="385">
        <v>105120</v>
      </c>
      <c r="AC27" s="385">
        <f>142000-120</f>
        <v>141880</v>
      </c>
      <c r="AD27" s="385">
        <f t="shared" si="29"/>
        <v>0</v>
      </c>
      <c r="AE27" s="385">
        <f t="shared" si="30"/>
        <v>247000</v>
      </c>
      <c r="AF27" s="471">
        <f t="shared" si="31"/>
        <v>0</v>
      </c>
      <c r="AG27" s="471">
        <f t="shared" si="32"/>
        <v>247</v>
      </c>
      <c r="AH27" s="471">
        <f t="shared" si="33"/>
        <v>0</v>
      </c>
      <c r="AI27" s="471">
        <f t="shared" si="34"/>
        <v>3203</v>
      </c>
      <c r="AJ27" s="385"/>
      <c r="AL27" s="473">
        <f t="shared" si="13"/>
        <v>0</v>
      </c>
      <c r="AM27" s="473">
        <f t="shared" si="8"/>
        <v>3203</v>
      </c>
    </row>
    <row r="28" spans="1:39" ht="12" customHeight="1">
      <c r="A28" s="179">
        <v>602.10040000000004</v>
      </c>
      <c r="B28" s="447" t="s">
        <v>202</v>
      </c>
      <c r="C28" s="387"/>
      <c r="D28" s="387"/>
      <c r="E28" s="467"/>
      <c r="F28" s="1128"/>
      <c r="G28" s="387"/>
      <c r="H28" s="1049"/>
      <c r="I28" s="1049"/>
      <c r="J28" s="387"/>
      <c r="K28" s="387"/>
      <c r="L28" s="152"/>
      <c r="M28">
        <f t="shared" si="26"/>
        <v>6021004</v>
      </c>
      <c r="N28" s="478" t="str">
        <f t="shared" si="27"/>
        <v>Furnizime dhe sherbime me ushqim per mencat</v>
      </c>
      <c r="O28" s="385">
        <f t="shared" si="28"/>
        <v>0</v>
      </c>
      <c r="Q28">
        <f t="shared" si="1"/>
        <v>0</v>
      </c>
      <c r="R28" s="385">
        <f t="shared" si="17"/>
        <v>0</v>
      </c>
      <c r="V28" s="385">
        <f t="shared" si="9"/>
        <v>0</v>
      </c>
      <c r="W28" s="385">
        <f t="shared" si="10"/>
        <v>0</v>
      </c>
      <c r="AD28" s="385">
        <f t="shared" si="29"/>
        <v>0</v>
      </c>
      <c r="AE28" s="385">
        <f t="shared" si="30"/>
        <v>0</v>
      </c>
      <c r="AF28" s="471">
        <f t="shared" si="31"/>
        <v>0</v>
      </c>
      <c r="AG28" s="471">
        <f t="shared" si="32"/>
        <v>0</v>
      </c>
      <c r="AH28" s="471">
        <f t="shared" si="33"/>
        <v>0</v>
      </c>
      <c r="AI28" s="471">
        <f t="shared" si="34"/>
        <v>0</v>
      </c>
      <c r="AJ28" s="385"/>
      <c r="AL28" s="473">
        <f t="shared" si="13"/>
        <v>0</v>
      </c>
      <c r="AM28" s="473">
        <f t="shared" si="8"/>
        <v>0</v>
      </c>
    </row>
    <row r="29" spans="1:39" ht="12" customHeight="1">
      <c r="A29" s="179">
        <v>602.10050000000001</v>
      </c>
      <c r="B29" s="447" t="s">
        <v>203</v>
      </c>
      <c r="C29" s="387"/>
      <c r="D29" s="387"/>
      <c r="E29" s="467"/>
      <c r="F29" s="1128"/>
      <c r="G29" s="387"/>
      <c r="H29" s="1049"/>
      <c r="I29" s="1049"/>
      <c r="J29" s="387"/>
      <c r="K29" s="387"/>
      <c r="L29" s="152"/>
      <c r="M29">
        <f t="shared" si="26"/>
        <v>6021005</v>
      </c>
      <c r="N29" s="478" t="str">
        <f t="shared" si="27"/>
        <v>Pajisje, materiale dhe sherbime ushtarake</v>
      </c>
      <c r="O29" s="385">
        <f t="shared" si="28"/>
        <v>0</v>
      </c>
      <c r="Q29">
        <f t="shared" si="1"/>
        <v>0</v>
      </c>
      <c r="R29" s="385">
        <f t="shared" si="17"/>
        <v>0</v>
      </c>
      <c r="V29" s="385">
        <f t="shared" si="9"/>
        <v>0</v>
      </c>
      <c r="W29" s="385">
        <f t="shared" si="10"/>
        <v>0</v>
      </c>
      <c r="AD29" s="385">
        <f t="shared" si="29"/>
        <v>0</v>
      </c>
      <c r="AE29" s="385">
        <f t="shared" si="30"/>
        <v>0</v>
      </c>
      <c r="AF29" s="471">
        <f t="shared" si="31"/>
        <v>0</v>
      </c>
      <c r="AG29" s="471">
        <f t="shared" si="32"/>
        <v>0</v>
      </c>
      <c r="AH29" s="471">
        <f t="shared" si="33"/>
        <v>0</v>
      </c>
      <c r="AI29" s="471">
        <f t="shared" si="34"/>
        <v>0</v>
      </c>
      <c r="AJ29" s="385"/>
      <c r="AL29" s="473">
        <f t="shared" si="13"/>
        <v>0</v>
      </c>
      <c r="AM29" s="473">
        <f t="shared" si="8"/>
        <v>0</v>
      </c>
    </row>
    <row r="30" spans="1:39" ht="12" customHeight="1">
      <c r="A30" s="179">
        <v>602.10059999999999</v>
      </c>
      <c r="B30" s="447" t="s">
        <v>204</v>
      </c>
      <c r="C30" s="387"/>
      <c r="D30" s="387"/>
      <c r="E30" s="467"/>
      <c r="F30" s="1128"/>
      <c r="G30" s="387"/>
      <c r="H30" s="1049"/>
      <c r="I30" s="1049"/>
      <c r="J30" s="387"/>
      <c r="K30" s="387"/>
      <c r="L30" s="152"/>
      <c r="M30">
        <f t="shared" si="26"/>
        <v>6021006</v>
      </c>
      <c r="N30" s="478" t="str">
        <f t="shared" si="27"/>
        <v>Pajisje per perdorim policor</v>
      </c>
      <c r="O30" s="385">
        <f t="shared" si="28"/>
        <v>0</v>
      </c>
      <c r="Q30">
        <f t="shared" si="1"/>
        <v>0</v>
      </c>
      <c r="R30" s="385">
        <f t="shared" si="17"/>
        <v>0</v>
      </c>
      <c r="V30" s="385">
        <f t="shared" si="9"/>
        <v>0</v>
      </c>
      <c r="W30" s="385">
        <f t="shared" si="10"/>
        <v>0</v>
      </c>
      <c r="AD30" s="385">
        <f t="shared" si="29"/>
        <v>0</v>
      </c>
      <c r="AE30" s="385">
        <f t="shared" si="30"/>
        <v>0</v>
      </c>
      <c r="AF30" s="471">
        <f t="shared" si="31"/>
        <v>0</v>
      </c>
      <c r="AG30" s="471">
        <f t="shared" si="32"/>
        <v>0</v>
      </c>
      <c r="AH30" s="471">
        <f t="shared" si="33"/>
        <v>0</v>
      </c>
      <c r="AI30" s="471">
        <f t="shared" si="34"/>
        <v>0</v>
      </c>
      <c r="AJ30" s="385"/>
      <c r="AL30" s="473">
        <f t="shared" si="13"/>
        <v>0</v>
      </c>
      <c r="AM30" s="473">
        <f t="shared" si="8"/>
        <v>0</v>
      </c>
    </row>
    <row r="31" spans="1:39" ht="12" customHeight="1">
      <c r="A31" s="179">
        <v>602.10069999999996</v>
      </c>
      <c r="B31" s="447" t="s">
        <v>205</v>
      </c>
      <c r="C31" s="387"/>
      <c r="D31" s="387">
        <v>0</v>
      </c>
      <c r="E31" s="467"/>
      <c r="F31" s="1128"/>
      <c r="G31" s="387"/>
      <c r="H31" s="1049"/>
      <c r="I31" s="1049"/>
      <c r="J31" s="387"/>
      <c r="K31" s="387"/>
      <c r="L31" s="152"/>
      <c r="M31">
        <f t="shared" si="26"/>
        <v>6021007</v>
      </c>
      <c r="N31" s="478" t="str">
        <f t="shared" si="27"/>
        <v>Libra dhe publikime profesionale</v>
      </c>
      <c r="O31" s="385">
        <f t="shared" si="28"/>
        <v>0</v>
      </c>
      <c r="Q31">
        <f t="shared" si="1"/>
        <v>0</v>
      </c>
      <c r="R31" s="385">
        <f t="shared" si="17"/>
        <v>0</v>
      </c>
      <c r="V31" s="385">
        <f t="shared" si="9"/>
        <v>0</v>
      </c>
      <c r="W31" s="385">
        <f t="shared" si="10"/>
        <v>0</v>
      </c>
      <c r="X31" s="385">
        <v>0</v>
      </c>
      <c r="Y31" s="385">
        <v>344238</v>
      </c>
      <c r="AC31" s="470">
        <f>480000-24238</f>
        <v>455762</v>
      </c>
      <c r="AD31" s="385">
        <f t="shared" si="29"/>
        <v>0</v>
      </c>
      <c r="AE31" s="385">
        <f t="shared" si="30"/>
        <v>800000</v>
      </c>
      <c r="AF31" s="471">
        <f t="shared" si="31"/>
        <v>0</v>
      </c>
      <c r="AG31" s="471">
        <f t="shared" si="32"/>
        <v>800</v>
      </c>
      <c r="AH31" s="471">
        <f t="shared" si="33"/>
        <v>0</v>
      </c>
      <c r="AI31" s="471">
        <f t="shared" si="34"/>
        <v>-800</v>
      </c>
      <c r="AJ31" s="385"/>
      <c r="AL31" s="473">
        <f t="shared" si="13"/>
        <v>0</v>
      </c>
      <c r="AM31" s="473">
        <f t="shared" si="8"/>
        <v>-800</v>
      </c>
    </row>
    <row r="32" spans="1:39" ht="12" customHeight="1">
      <c r="A32" s="179">
        <v>602.10080000000005</v>
      </c>
      <c r="B32" s="447" t="s">
        <v>206</v>
      </c>
      <c r="C32" s="387"/>
      <c r="D32" s="387"/>
      <c r="E32" s="467"/>
      <c r="F32" s="1128"/>
      <c r="G32" s="387"/>
      <c r="H32" s="1049"/>
      <c r="I32" s="1049"/>
      <c r="J32" s="387"/>
      <c r="K32" s="387"/>
      <c r="L32" s="152"/>
      <c r="M32">
        <f t="shared" si="26"/>
        <v>6021008.0000000009</v>
      </c>
      <c r="N32" s="478" t="str">
        <f t="shared" si="27"/>
        <v xml:space="preserve">Materiale per mbrojtjen e tokes, bimeve dhe kafsheve nga semundjet </v>
      </c>
      <c r="O32" s="385">
        <f t="shared" si="28"/>
        <v>0</v>
      </c>
      <c r="Q32">
        <f t="shared" si="1"/>
        <v>0</v>
      </c>
      <c r="R32" s="385">
        <f t="shared" si="17"/>
        <v>0</v>
      </c>
      <c r="V32" s="385">
        <f t="shared" si="9"/>
        <v>0</v>
      </c>
      <c r="W32" s="385">
        <f t="shared" si="10"/>
        <v>0</v>
      </c>
      <c r="AD32" s="385">
        <f t="shared" si="29"/>
        <v>0</v>
      </c>
      <c r="AE32" s="385">
        <f t="shared" si="30"/>
        <v>0</v>
      </c>
      <c r="AF32" s="471">
        <f t="shared" si="31"/>
        <v>0</v>
      </c>
      <c r="AG32" s="471">
        <f t="shared" si="32"/>
        <v>0</v>
      </c>
      <c r="AH32" s="471">
        <f t="shared" si="33"/>
        <v>0</v>
      </c>
      <c r="AI32" s="471">
        <f t="shared" si="34"/>
        <v>0</v>
      </c>
      <c r="AJ32" s="385"/>
      <c r="AL32" s="473">
        <f t="shared" si="13"/>
        <v>0</v>
      </c>
      <c r="AM32" s="473">
        <f t="shared" si="8"/>
        <v>0</v>
      </c>
    </row>
    <row r="33" spans="1:53" ht="12" customHeight="1">
      <c r="A33" s="179">
        <v>602.10090000000002</v>
      </c>
      <c r="B33" s="447" t="s">
        <v>207</v>
      </c>
      <c r="C33" s="387"/>
      <c r="D33" s="387">
        <v>0</v>
      </c>
      <c r="E33" s="467"/>
      <c r="F33" s="1128"/>
      <c r="G33" s="387"/>
      <c r="H33" s="1049"/>
      <c r="I33" s="1049"/>
      <c r="J33" s="387"/>
      <c r="K33" s="387"/>
      <c r="L33" s="152"/>
      <c r="M33">
        <f t="shared" si="26"/>
        <v>6021009</v>
      </c>
      <c r="N33" s="478" t="str">
        <f t="shared" si="27"/>
        <v>Materiale dhe pajisje labratorike te sherbimit publik</v>
      </c>
      <c r="O33" s="385">
        <f t="shared" si="28"/>
        <v>0</v>
      </c>
      <c r="Q33">
        <f t="shared" si="1"/>
        <v>0</v>
      </c>
      <c r="R33" s="385">
        <f t="shared" si="17"/>
        <v>0</v>
      </c>
      <c r="V33" s="385">
        <f t="shared" si="9"/>
        <v>0</v>
      </c>
      <c r="W33" s="385">
        <f t="shared" si="10"/>
        <v>0</v>
      </c>
      <c r="X33" s="385">
        <v>0</v>
      </c>
      <c r="Y33" s="385">
        <v>215568</v>
      </c>
      <c r="AC33" s="385">
        <v>284432</v>
      </c>
      <c r="AD33" s="385">
        <f t="shared" si="29"/>
        <v>0</v>
      </c>
      <c r="AE33" s="385">
        <f t="shared" si="30"/>
        <v>500000</v>
      </c>
      <c r="AF33" s="471">
        <f t="shared" si="31"/>
        <v>0</v>
      </c>
      <c r="AG33" s="471">
        <f t="shared" si="32"/>
        <v>500</v>
      </c>
      <c r="AH33" s="471">
        <f t="shared" si="33"/>
        <v>0</v>
      </c>
      <c r="AI33" s="471">
        <f t="shared" si="34"/>
        <v>-500</v>
      </c>
      <c r="AJ33" s="385"/>
      <c r="AL33" s="473">
        <f t="shared" si="13"/>
        <v>0</v>
      </c>
      <c r="AM33" s="473">
        <f t="shared" si="8"/>
        <v>-500</v>
      </c>
    </row>
    <row r="34" spans="1:53" ht="12" customHeight="1">
      <c r="A34" s="180">
        <v>602.101</v>
      </c>
      <c r="B34" s="447" t="s">
        <v>208</v>
      </c>
      <c r="C34" s="387"/>
      <c r="D34" s="387">
        <v>667</v>
      </c>
      <c r="E34" s="467"/>
      <c r="F34" s="1128">
        <v>123</v>
      </c>
      <c r="G34" s="387"/>
      <c r="H34" s="1038"/>
      <c r="I34" s="1038">
        <v>200</v>
      </c>
      <c r="J34" s="387"/>
      <c r="K34" s="387"/>
      <c r="L34" s="152"/>
      <c r="M34">
        <f t="shared" si="26"/>
        <v>6021010</v>
      </c>
      <c r="N34" s="478" t="str">
        <f t="shared" si="27"/>
        <v>Shpenzime per prodhim dokumentacioni specifik</v>
      </c>
      <c r="O34" s="385">
        <f t="shared" si="28"/>
        <v>200000</v>
      </c>
      <c r="Q34">
        <f t="shared" si="1"/>
        <v>1</v>
      </c>
      <c r="R34" s="385">
        <f t="shared" si="17"/>
        <v>200</v>
      </c>
      <c r="V34" s="385">
        <f t="shared" si="9"/>
        <v>200</v>
      </c>
      <c r="W34" s="385">
        <f t="shared" si="10"/>
        <v>123</v>
      </c>
      <c r="Y34" s="385">
        <f>2151000+390000</f>
        <v>2541000</v>
      </c>
      <c r="AA34" s="385">
        <f>394625*1.2+449400</f>
        <v>922950</v>
      </c>
      <c r="AC34" s="385">
        <v>36050</v>
      </c>
      <c r="AD34" s="385">
        <f t="shared" si="29"/>
        <v>0</v>
      </c>
      <c r="AE34" s="385">
        <f t="shared" si="30"/>
        <v>3500000</v>
      </c>
      <c r="AF34" s="471">
        <f t="shared" si="31"/>
        <v>0</v>
      </c>
      <c r="AG34" s="471">
        <f t="shared" si="32"/>
        <v>3500</v>
      </c>
      <c r="AH34" s="471">
        <f t="shared" si="33"/>
        <v>0</v>
      </c>
      <c r="AI34" s="471">
        <f t="shared" si="34"/>
        <v>-3377</v>
      </c>
      <c r="AJ34" s="385"/>
      <c r="AK34" s="123">
        <f>3000000-2941496</f>
        <v>58504</v>
      </c>
      <c r="AL34" s="473">
        <f t="shared" si="13"/>
        <v>0</v>
      </c>
      <c r="AM34" s="473">
        <f t="shared" si="8"/>
        <v>-3377</v>
      </c>
    </row>
    <row r="35" spans="1:53" ht="12" customHeight="1">
      <c r="A35" s="179">
        <v>602.10109999999997</v>
      </c>
      <c r="B35" s="447" t="s">
        <v>209</v>
      </c>
      <c r="C35" s="387"/>
      <c r="D35" s="387">
        <v>491</v>
      </c>
      <c r="E35" s="467"/>
      <c r="F35" s="1128">
        <v>476</v>
      </c>
      <c r="G35" s="387"/>
      <c r="H35" s="1038"/>
      <c r="I35" s="1038">
        <v>600</v>
      </c>
      <c r="J35" s="387"/>
      <c r="K35" s="387"/>
      <c r="L35" s="152"/>
      <c r="M35">
        <f t="shared" si="26"/>
        <v>6021011</v>
      </c>
      <c r="N35" s="478" t="str">
        <f t="shared" si="27"/>
        <v>Softe informatike me karakter te pergjithshem</v>
      </c>
      <c r="O35" s="385">
        <f t="shared" si="28"/>
        <v>600000</v>
      </c>
      <c r="Q35">
        <f t="shared" si="1"/>
        <v>1</v>
      </c>
      <c r="R35" s="385">
        <f t="shared" si="17"/>
        <v>600</v>
      </c>
      <c r="V35" s="385">
        <f t="shared" si="9"/>
        <v>600</v>
      </c>
      <c r="W35" s="385">
        <f t="shared" si="10"/>
        <v>476</v>
      </c>
      <c r="AC35" s="469">
        <v>280000</v>
      </c>
      <c r="AD35" s="385">
        <f t="shared" si="29"/>
        <v>0</v>
      </c>
      <c r="AE35" s="385">
        <f t="shared" si="30"/>
        <v>280000</v>
      </c>
      <c r="AF35" s="471">
        <f t="shared" si="31"/>
        <v>0</v>
      </c>
      <c r="AG35" s="471">
        <f t="shared" si="32"/>
        <v>280</v>
      </c>
      <c r="AH35" s="471">
        <f t="shared" si="33"/>
        <v>0</v>
      </c>
      <c r="AI35" s="471">
        <f t="shared" si="34"/>
        <v>196</v>
      </c>
      <c r="AJ35" s="385"/>
      <c r="AL35" s="473">
        <f t="shared" si="13"/>
        <v>0</v>
      </c>
      <c r="AM35" s="473">
        <f t="shared" si="8"/>
        <v>196</v>
      </c>
    </row>
    <row r="36" spans="1:53" ht="12" customHeight="1">
      <c r="A36" s="179">
        <v>602.10990000000004</v>
      </c>
      <c r="B36" s="447" t="s">
        <v>210</v>
      </c>
      <c r="C36" s="387"/>
      <c r="D36" s="387">
        <v>1050</v>
      </c>
      <c r="E36" s="467"/>
      <c r="F36" s="1128">
        <v>800</v>
      </c>
      <c r="G36" s="387"/>
      <c r="H36" s="1038"/>
      <c r="I36" s="1038">
        <v>2500</v>
      </c>
      <c r="J36" s="387"/>
      <c r="K36" s="387"/>
      <c r="L36" s="152"/>
      <c r="M36">
        <f t="shared" si="26"/>
        <v>6021099</v>
      </c>
      <c r="N36" s="478" t="str">
        <f t="shared" si="27"/>
        <v>Te tjera materiale dhe sherbime speciale</v>
      </c>
      <c r="O36" s="385">
        <f t="shared" si="28"/>
        <v>2500000</v>
      </c>
      <c r="Q36">
        <f t="shared" si="1"/>
        <v>1</v>
      </c>
      <c r="R36" s="385">
        <f t="shared" si="17"/>
        <v>2500</v>
      </c>
      <c r="V36" s="385">
        <f t="shared" si="9"/>
        <v>2500</v>
      </c>
      <c r="W36" s="385">
        <f t="shared" si="10"/>
        <v>800</v>
      </c>
      <c r="X36" s="385">
        <v>0</v>
      </c>
      <c r="Y36" s="385">
        <v>338793</v>
      </c>
      <c r="AC36" s="385">
        <v>461207</v>
      </c>
      <c r="AD36" s="385">
        <f t="shared" si="29"/>
        <v>0</v>
      </c>
      <c r="AE36" s="385">
        <f t="shared" si="30"/>
        <v>800000</v>
      </c>
      <c r="AF36" s="471">
        <f t="shared" si="31"/>
        <v>0</v>
      </c>
      <c r="AG36" s="471">
        <f t="shared" si="32"/>
        <v>800</v>
      </c>
      <c r="AH36" s="471">
        <f t="shared" si="33"/>
        <v>0</v>
      </c>
      <c r="AI36" s="471">
        <f t="shared" si="34"/>
        <v>0</v>
      </c>
      <c r="AJ36" s="385"/>
      <c r="AL36" s="473">
        <f t="shared" si="13"/>
        <v>0</v>
      </c>
      <c r="AM36" s="473">
        <f t="shared" si="8"/>
        <v>0</v>
      </c>
    </row>
    <row r="37" spans="1:53" s="152" customFormat="1" ht="12" customHeight="1">
      <c r="A37" s="494">
        <v>602.20000000000005</v>
      </c>
      <c r="B37" s="491" t="s">
        <v>183</v>
      </c>
      <c r="C37" s="492">
        <f>SUM(C38:C51)</f>
        <v>411</v>
      </c>
      <c r="D37" s="492">
        <f t="shared" ref="D37:K37" si="35">SUM(D38:D51)</f>
        <v>13002</v>
      </c>
      <c r="E37" s="492">
        <f>SUM(E38:E51)</f>
        <v>0</v>
      </c>
      <c r="F37" s="492">
        <f>SUM(F38:F51)</f>
        <v>32680</v>
      </c>
      <c r="G37" s="492">
        <f t="shared" si="35"/>
        <v>0</v>
      </c>
      <c r="H37" s="1039">
        <f t="shared" si="35"/>
        <v>0</v>
      </c>
      <c r="I37" s="1039">
        <f t="shared" si="35"/>
        <v>22068</v>
      </c>
      <c r="J37" s="492">
        <f t="shared" si="35"/>
        <v>0</v>
      </c>
      <c r="K37" s="492">
        <f t="shared" si="35"/>
        <v>0</v>
      </c>
      <c r="M37">
        <f t="shared" si="26"/>
        <v>6022000</v>
      </c>
      <c r="N37" s="478" t="str">
        <f t="shared" si="27"/>
        <v>Sherbime nga te trete</v>
      </c>
      <c r="O37" s="385">
        <f t="shared" si="28"/>
        <v>22068000</v>
      </c>
      <c r="P37" s="152">
        <v>1</v>
      </c>
      <c r="Q37">
        <f t="shared" si="1"/>
        <v>1</v>
      </c>
      <c r="R37" s="385">
        <f t="shared" si="17"/>
        <v>22068</v>
      </c>
      <c r="U37" s="152">
        <v>1</v>
      </c>
      <c r="V37" s="385">
        <f t="shared" si="9"/>
        <v>22068</v>
      </c>
      <c r="W37" s="385">
        <f t="shared" si="10"/>
        <v>32680</v>
      </c>
      <c r="X37" s="468">
        <f t="shared" ref="X37:AC37" si="36">SUM(X38:X51)</f>
        <v>3837080</v>
      </c>
      <c r="Y37" s="468">
        <f t="shared" si="36"/>
        <v>17180362</v>
      </c>
      <c r="Z37" s="468">
        <f t="shared" si="36"/>
        <v>0</v>
      </c>
      <c r="AA37" s="468">
        <f t="shared" si="36"/>
        <v>8734118</v>
      </c>
      <c r="AB37" s="468">
        <f t="shared" si="36"/>
        <v>4662920</v>
      </c>
      <c r="AC37" s="468">
        <f t="shared" si="36"/>
        <v>9172520</v>
      </c>
      <c r="AD37" s="468">
        <f t="shared" ref="AD37:AE37" si="37">SUM(AD38:AD51)</f>
        <v>8500000</v>
      </c>
      <c r="AE37" s="468">
        <f t="shared" si="37"/>
        <v>35087000</v>
      </c>
      <c r="AF37" s="473">
        <f t="shared" ref="AF37:AH37" si="38">SUM(AF38:AF51)</f>
        <v>8500</v>
      </c>
      <c r="AG37" s="473">
        <f t="shared" si="38"/>
        <v>35087</v>
      </c>
      <c r="AH37" s="473">
        <f t="shared" si="38"/>
        <v>-8500</v>
      </c>
      <c r="AI37" s="473">
        <f t="shared" ref="AI37:AJ37" si="39">SUM(AI38:AI51)</f>
        <v>-2407</v>
      </c>
      <c r="AJ37" s="468">
        <f t="shared" si="39"/>
        <v>0</v>
      </c>
      <c r="AK37">
        <f t="shared" si="25"/>
        <v>-3307000</v>
      </c>
      <c r="AL37" s="473">
        <f t="shared" si="13"/>
        <v>-8500</v>
      </c>
      <c r="AM37" s="473">
        <f t="shared" si="8"/>
        <v>-2407</v>
      </c>
      <c r="BA37"/>
    </row>
    <row r="38" spans="1:53" ht="12" customHeight="1">
      <c r="A38" s="179">
        <v>602.20010000000002</v>
      </c>
      <c r="B38" s="447" t="s">
        <v>184</v>
      </c>
      <c r="C38" s="387">
        <v>401</v>
      </c>
      <c r="D38" s="387">
        <v>3074</v>
      </c>
      <c r="E38" s="467"/>
      <c r="F38" s="1128">
        <v>4949</v>
      </c>
      <c r="G38" s="387"/>
      <c r="H38" s="1038"/>
      <c r="I38" s="1038">
        <v>5000</v>
      </c>
      <c r="J38" s="387"/>
      <c r="K38" s="387"/>
      <c r="L38" s="152"/>
      <c r="M38">
        <f t="shared" si="26"/>
        <v>6022001</v>
      </c>
      <c r="N38" s="478" t="str">
        <f t="shared" si="27"/>
        <v>Elektricitet</v>
      </c>
      <c r="O38" s="385">
        <f t="shared" si="28"/>
        <v>5000000</v>
      </c>
      <c r="Q38">
        <f t="shared" si="1"/>
        <v>1</v>
      </c>
      <c r="R38" s="385">
        <f t="shared" si="17"/>
        <v>5000</v>
      </c>
      <c r="V38" s="385">
        <f t="shared" si="9"/>
        <v>5000</v>
      </c>
      <c r="W38" s="385">
        <f t="shared" si="10"/>
        <v>4949</v>
      </c>
      <c r="X38" s="385">
        <v>1377509</v>
      </c>
      <c r="Y38" s="385">
        <v>4363364</v>
      </c>
      <c r="AB38" s="385">
        <v>122491</v>
      </c>
      <c r="AC38" s="385">
        <v>4036636</v>
      </c>
      <c r="AD38" s="385">
        <f t="shared" ref="AD38:AD51" si="40">SUM(X38,Z38,AB38)</f>
        <v>1500000</v>
      </c>
      <c r="AE38" s="385">
        <f t="shared" ref="AE38:AE51" si="41">SUM(Y38,AA38,AC38)</f>
        <v>8400000</v>
      </c>
      <c r="AF38" s="471">
        <f t="shared" ref="AF38:AF51" si="42">AD38/1000</f>
        <v>1500</v>
      </c>
      <c r="AG38" s="471">
        <f t="shared" ref="AG38:AG51" si="43">AE38/1000</f>
        <v>8400</v>
      </c>
      <c r="AH38" s="471">
        <f t="shared" ref="AH38:AI42" si="44">E38-AF38</f>
        <v>-1500</v>
      </c>
      <c r="AI38" s="471">
        <f t="shared" si="44"/>
        <v>-3451</v>
      </c>
      <c r="AJ38" s="385"/>
      <c r="AK38">
        <f>AI38*1000+3000000</f>
        <v>-451000</v>
      </c>
      <c r="AL38" s="473">
        <f t="shared" si="13"/>
        <v>-1500</v>
      </c>
      <c r="AM38" s="473">
        <f t="shared" si="8"/>
        <v>-3451</v>
      </c>
    </row>
    <row r="39" spans="1:53" ht="12" customHeight="1">
      <c r="A39" s="179">
        <v>602.2002</v>
      </c>
      <c r="B39" s="447" t="s">
        <v>211</v>
      </c>
      <c r="C39" s="387"/>
      <c r="D39" s="387">
        <v>241</v>
      </c>
      <c r="E39" s="467"/>
      <c r="F39" s="1128">
        <v>285</v>
      </c>
      <c r="G39" s="387"/>
      <c r="H39" s="1038"/>
      <c r="I39" s="1038">
        <v>300</v>
      </c>
      <c r="J39" s="387"/>
      <c r="K39" s="387"/>
      <c r="L39" s="152"/>
      <c r="M39">
        <f t="shared" si="26"/>
        <v>6022002</v>
      </c>
      <c r="N39" s="478" t="str">
        <f t="shared" si="27"/>
        <v>Uje</v>
      </c>
      <c r="O39" s="385">
        <f t="shared" si="28"/>
        <v>300000</v>
      </c>
      <c r="Q39">
        <f t="shared" si="1"/>
        <v>1</v>
      </c>
      <c r="R39" s="385">
        <f t="shared" si="17"/>
        <v>300</v>
      </c>
      <c r="V39" s="385">
        <f t="shared" si="9"/>
        <v>300</v>
      </c>
      <c r="W39" s="385">
        <f t="shared" si="10"/>
        <v>285</v>
      </c>
      <c r="X39" s="385">
        <v>1010076</v>
      </c>
      <c r="Y39" s="385">
        <v>2051232</v>
      </c>
      <c r="AB39" s="385">
        <v>1489924</v>
      </c>
      <c r="AC39" s="385">
        <f>1860956-12188</f>
        <v>1848768</v>
      </c>
      <c r="AD39" s="385">
        <f t="shared" si="40"/>
        <v>2500000</v>
      </c>
      <c r="AE39" s="385">
        <f t="shared" si="41"/>
        <v>3900000</v>
      </c>
      <c r="AF39" s="471">
        <f t="shared" si="42"/>
        <v>2500</v>
      </c>
      <c r="AG39" s="471">
        <f t="shared" si="43"/>
        <v>3900</v>
      </c>
      <c r="AH39" s="471">
        <f t="shared" si="44"/>
        <v>-2500</v>
      </c>
      <c r="AI39" s="471">
        <f t="shared" si="44"/>
        <v>-3615</v>
      </c>
      <c r="AJ39" s="385"/>
      <c r="AL39" s="473">
        <f t="shared" si="13"/>
        <v>-2500</v>
      </c>
      <c r="AM39" s="473">
        <f t="shared" si="8"/>
        <v>-3615</v>
      </c>
    </row>
    <row r="40" spans="1:53" ht="12" customHeight="1">
      <c r="A40" s="179">
        <v>602.20029999999997</v>
      </c>
      <c r="B40" s="447" t="s">
        <v>212</v>
      </c>
      <c r="C40" s="387">
        <v>7</v>
      </c>
      <c r="D40" s="387">
        <v>161</v>
      </c>
      <c r="E40" s="467"/>
      <c r="F40" s="1128">
        <v>194</v>
      </c>
      <c r="G40" s="387"/>
      <c r="H40" s="1038"/>
      <c r="I40" s="1038">
        <v>100</v>
      </c>
      <c r="J40" s="387"/>
      <c r="K40" s="387"/>
      <c r="L40" s="152"/>
      <c r="M40">
        <f t="shared" si="26"/>
        <v>6022003</v>
      </c>
      <c r="N40" s="478" t="str">
        <f t="shared" si="27"/>
        <v>Sherbime telefonike</v>
      </c>
      <c r="O40" s="385">
        <f t="shared" si="28"/>
        <v>100000</v>
      </c>
      <c r="Q40">
        <f t="shared" si="1"/>
        <v>1</v>
      </c>
      <c r="R40" s="385">
        <f t="shared" si="17"/>
        <v>100</v>
      </c>
      <c r="V40" s="385">
        <f t="shared" si="9"/>
        <v>100</v>
      </c>
      <c r="W40" s="385">
        <f t="shared" si="10"/>
        <v>194</v>
      </c>
      <c r="AD40" s="385">
        <f t="shared" si="40"/>
        <v>0</v>
      </c>
      <c r="AE40" s="385">
        <f t="shared" si="41"/>
        <v>0</v>
      </c>
      <c r="AF40" s="471">
        <f t="shared" si="42"/>
        <v>0</v>
      </c>
      <c r="AG40" s="471">
        <f t="shared" si="43"/>
        <v>0</v>
      </c>
      <c r="AH40" s="471">
        <f t="shared" si="44"/>
        <v>0</v>
      </c>
      <c r="AI40" s="471">
        <f t="shared" si="44"/>
        <v>194</v>
      </c>
      <c r="AJ40" s="385"/>
      <c r="AL40" s="473">
        <f t="shared" si="13"/>
        <v>0</v>
      </c>
      <c r="AM40" s="473">
        <f t="shared" si="8"/>
        <v>194</v>
      </c>
    </row>
    <row r="41" spans="1:53" ht="12" customHeight="1">
      <c r="A41" s="179"/>
      <c r="B41" s="448" t="s">
        <v>185</v>
      </c>
      <c r="C41" s="387"/>
      <c r="D41" s="467"/>
      <c r="E41" s="467"/>
      <c r="F41" s="1128"/>
      <c r="G41" s="387"/>
      <c r="H41" s="1038"/>
      <c r="I41" s="1038"/>
      <c r="J41" s="387"/>
      <c r="K41" s="387"/>
      <c r="L41" s="152"/>
      <c r="M41">
        <f t="shared" si="26"/>
        <v>0</v>
      </c>
      <c r="N41" s="478" t="str">
        <f t="shared" si="27"/>
        <v>Telefoni fikse</v>
      </c>
      <c r="O41" s="385">
        <f t="shared" si="28"/>
        <v>0</v>
      </c>
      <c r="Q41">
        <f t="shared" si="1"/>
        <v>0</v>
      </c>
      <c r="R41" s="385">
        <f t="shared" si="17"/>
        <v>0</v>
      </c>
      <c r="V41" s="385">
        <f t="shared" si="9"/>
        <v>0</v>
      </c>
      <c r="W41" s="385">
        <f t="shared" si="10"/>
        <v>0</v>
      </c>
      <c r="X41" s="385">
        <v>275247</v>
      </c>
      <c r="Y41" s="385">
        <v>679661</v>
      </c>
      <c r="AB41" s="385">
        <v>924753</v>
      </c>
      <c r="AC41" s="385">
        <v>40339</v>
      </c>
      <c r="AD41" s="385">
        <f t="shared" si="40"/>
        <v>1200000</v>
      </c>
      <c r="AE41" s="385">
        <f t="shared" si="41"/>
        <v>720000</v>
      </c>
      <c r="AF41" s="471">
        <f t="shared" si="42"/>
        <v>1200</v>
      </c>
      <c r="AG41" s="471">
        <f t="shared" si="43"/>
        <v>720</v>
      </c>
      <c r="AH41" s="471">
        <f t="shared" si="44"/>
        <v>-1200</v>
      </c>
      <c r="AI41" s="471">
        <f t="shared" si="44"/>
        <v>-720</v>
      </c>
      <c r="AJ41" s="385"/>
      <c r="AL41" s="473">
        <f t="shared" si="13"/>
        <v>-1200</v>
      </c>
      <c r="AM41" s="473">
        <f t="shared" si="8"/>
        <v>-720</v>
      </c>
    </row>
    <row r="42" spans="1:53" ht="12" customHeight="1">
      <c r="A42" s="179"/>
      <c r="B42" s="448" t="s">
        <v>277</v>
      </c>
      <c r="C42" s="387"/>
      <c r="D42" s="387"/>
      <c r="E42" s="467"/>
      <c r="F42" s="1128"/>
      <c r="G42" s="387"/>
      <c r="H42" s="1038"/>
      <c r="I42" s="1038"/>
      <c r="J42" s="387"/>
      <c r="K42" s="387"/>
      <c r="L42" s="152"/>
      <c r="M42">
        <f t="shared" si="26"/>
        <v>0</v>
      </c>
      <c r="N42" s="478" t="str">
        <f t="shared" si="27"/>
        <v>Telefoni Celulare</v>
      </c>
      <c r="O42" s="385">
        <f t="shared" si="28"/>
        <v>0</v>
      </c>
      <c r="Q42">
        <f t="shared" si="1"/>
        <v>0</v>
      </c>
      <c r="R42" s="385">
        <f t="shared" si="17"/>
        <v>0</v>
      </c>
      <c r="V42" s="385">
        <f t="shared" si="9"/>
        <v>0</v>
      </c>
      <c r="W42" s="385">
        <f t="shared" si="10"/>
        <v>0</v>
      </c>
      <c r="AC42" s="385">
        <v>120000</v>
      </c>
      <c r="AD42" s="385">
        <f t="shared" si="40"/>
        <v>0</v>
      </c>
      <c r="AE42" s="385">
        <f t="shared" si="41"/>
        <v>120000</v>
      </c>
      <c r="AF42" s="471">
        <f t="shared" si="42"/>
        <v>0</v>
      </c>
      <c r="AG42" s="471">
        <f t="shared" si="43"/>
        <v>120</v>
      </c>
      <c r="AH42" s="471">
        <f t="shared" si="44"/>
        <v>0</v>
      </c>
      <c r="AI42" s="471">
        <f t="shared" si="44"/>
        <v>-120</v>
      </c>
      <c r="AJ42" s="385"/>
      <c r="AL42" s="473">
        <f t="shared" si="13"/>
        <v>0</v>
      </c>
      <c r="AM42" s="473">
        <f t="shared" si="8"/>
        <v>-120</v>
      </c>
    </row>
    <row r="43" spans="1:53" ht="12" customHeight="1">
      <c r="A43" s="179">
        <v>602.20039999999995</v>
      </c>
      <c r="B43" s="447" t="s">
        <v>213</v>
      </c>
      <c r="C43" s="387"/>
      <c r="D43" s="387">
        <v>64</v>
      </c>
      <c r="E43" s="467"/>
      <c r="F43" s="1128">
        <v>87</v>
      </c>
      <c r="G43" s="387"/>
      <c r="H43" s="1038"/>
      <c r="I43" s="1038">
        <v>100</v>
      </c>
      <c r="J43" s="387"/>
      <c r="K43" s="387"/>
      <c r="L43" s="152"/>
      <c r="M43">
        <f t="shared" si="26"/>
        <v>6022003.9999999991</v>
      </c>
      <c r="N43" s="478" t="str">
        <f t="shared" si="27"/>
        <v>Posta dhe sherbimi korrier</v>
      </c>
      <c r="O43" s="385">
        <f t="shared" si="28"/>
        <v>100000</v>
      </c>
      <c r="Q43">
        <f t="shared" si="1"/>
        <v>1</v>
      </c>
      <c r="R43" s="385">
        <f t="shared" si="17"/>
        <v>100</v>
      </c>
      <c r="V43" s="385">
        <f t="shared" si="9"/>
        <v>100</v>
      </c>
      <c r="W43" s="385">
        <f t="shared" si="2"/>
        <v>87</v>
      </c>
      <c r="X43" s="385">
        <v>26424</v>
      </c>
      <c r="Y43" s="385">
        <v>29544</v>
      </c>
      <c r="AB43" s="385">
        <v>273576</v>
      </c>
      <c r="AC43" s="385">
        <v>1456</v>
      </c>
      <c r="AD43" s="385">
        <f t="shared" si="40"/>
        <v>300000</v>
      </c>
      <c r="AE43" s="385">
        <f t="shared" si="41"/>
        <v>31000</v>
      </c>
      <c r="AF43" s="471">
        <f t="shared" si="42"/>
        <v>300</v>
      </c>
      <c r="AG43" s="471">
        <f t="shared" si="43"/>
        <v>31</v>
      </c>
      <c r="AH43" s="471">
        <f t="shared" ref="AH43:AH56" si="45">E43-AF43</f>
        <v>-300</v>
      </c>
      <c r="AI43" s="471">
        <f t="shared" ref="AI43:AI56" si="46">F43-AG43</f>
        <v>56</v>
      </c>
      <c r="AJ43" s="385"/>
      <c r="AL43" s="473">
        <f t="shared" si="7"/>
        <v>-300</v>
      </c>
      <c r="AM43" s="473">
        <f t="shared" si="8"/>
        <v>56</v>
      </c>
    </row>
    <row r="44" spans="1:53" ht="12" customHeight="1">
      <c r="A44" s="179">
        <v>602.20050000000003</v>
      </c>
      <c r="B44" s="447" t="s">
        <v>186</v>
      </c>
      <c r="C44" s="387"/>
      <c r="D44" s="387"/>
      <c r="E44" s="467"/>
      <c r="F44" s="1128"/>
      <c r="G44" s="387"/>
      <c r="H44" s="1038"/>
      <c r="I44" s="1038"/>
      <c r="J44" s="387"/>
      <c r="K44" s="387"/>
      <c r="M44">
        <f t="shared" si="26"/>
        <v>6022005</v>
      </c>
      <c r="N44" s="478" t="str">
        <f t="shared" si="27"/>
        <v>Sherbim per ngrohje</v>
      </c>
      <c r="O44" s="385">
        <f t="shared" si="28"/>
        <v>0</v>
      </c>
      <c r="Q44">
        <f t="shared" si="1"/>
        <v>0</v>
      </c>
      <c r="R44" s="385">
        <f t="shared" si="17"/>
        <v>0</v>
      </c>
      <c r="V44" s="385">
        <f t="shared" si="9"/>
        <v>0</v>
      </c>
      <c r="W44" s="385">
        <f t="shared" si="2"/>
        <v>0</v>
      </c>
      <c r="AD44" s="385">
        <f t="shared" si="40"/>
        <v>0</v>
      </c>
      <c r="AE44" s="385">
        <f t="shared" si="41"/>
        <v>0</v>
      </c>
      <c r="AF44" s="471">
        <f t="shared" si="42"/>
        <v>0</v>
      </c>
      <c r="AG44" s="471">
        <f t="shared" si="43"/>
        <v>0</v>
      </c>
      <c r="AH44" s="471">
        <f t="shared" si="45"/>
        <v>0</v>
      </c>
      <c r="AI44" s="471">
        <f t="shared" si="46"/>
        <v>0</v>
      </c>
      <c r="AJ44" s="385"/>
      <c r="AL44" s="473">
        <f t="shared" si="7"/>
        <v>0</v>
      </c>
      <c r="AM44" s="473">
        <f t="shared" si="8"/>
        <v>0</v>
      </c>
    </row>
    <row r="45" spans="1:53" ht="12" customHeight="1">
      <c r="A45" s="179">
        <v>602.20060000000001</v>
      </c>
      <c r="B45" s="447" t="s">
        <v>214</v>
      </c>
      <c r="C45" s="387"/>
      <c r="D45" s="387"/>
      <c r="E45" s="467"/>
      <c r="F45" s="1128"/>
      <c r="G45" s="387"/>
      <c r="H45" s="1038"/>
      <c r="I45" s="1038"/>
      <c r="J45" s="387"/>
      <c r="K45" s="387"/>
      <c r="M45">
        <f t="shared" si="26"/>
        <v>6022006</v>
      </c>
      <c r="N45" s="478" t="str">
        <f t="shared" si="27"/>
        <v>Sherbime te ISSH per ISKSH</v>
      </c>
      <c r="O45" s="385">
        <f t="shared" si="28"/>
        <v>0</v>
      </c>
      <c r="Q45">
        <f t="shared" si="1"/>
        <v>0</v>
      </c>
      <c r="R45" s="385">
        <f t="shared" si="17"/>
        <v>0</v>
      </c>
      <c r="V45" s="385">
        <f t="shared" si="9"/>
        <v>0</v>
      </c>
      <c r="W45" s="385">
        <f t="shared" si="2"/>
        <v>0</v>
      </c>
      <c r="AD45" s="385">
        <f t="shared" si="40"/>
        <v>0</v>
      </c>
      <c r="AE45" s="385">
        <f t="shared" si="41"/>
        <v>0</v>
      </c>
      <c r="AF45" s="471">
        <f t="shared" si="42"/>
        <v>0</v>
      </c>
      <c r="AG45" s="471">
        <f t="shared" si="43"/>
        <v>0</v>
      </c>
      <c r="AH45" s="471">
        <f t="shared" si="45"/>
        <v>0</v>
      </c>
      <c r="AI45" s="471">
        <f t="shared" si="46"/>
        <v>0</v>
      </c>
      <c r="AJ45" s="385"/>
      <c r="AL45" s="473">
        <f t="shared" si="7"/>
        <v>0</v>
      </c>
      <c r="AM45" s="473">
        <f t="shared" si="8"/>
        <v>0</v>
      </c>
    </row>
    <row r="46" spans="1:53" ht="12" customHeight="1">
      <c r="A46" s="179">
        <v>602.20069999999998</v>
      </c>
      <c r="B46" s="447" t="s">
        <v>239</v>
      </c>
      <c r="C46" s="387">
        <v>3</v>
      </c>
      <c r="D46" s="387">
        <v>10</v>
      </c>
      <c r="E46" s="467"/>
      <c r="F46" s="1128"/>
      <c r="G46" s="387"/>
      <c r="H46" s="1038"/>
      <c r="I46" s="1038">
        <v>100</v>
      </c>
      <c r="J46" s="387"/>
      <c r="K46" s="387"/>
      <c r="M46">
        <f t="shared" si="26"/>
        <v>6022007</v>
      </c>
      <c r="N46" s="478" t="str">
        <f t="shared" si="27"/>
        <v>Sherbimet bankare</v>
      </c>
      <c r="O46" s="385">
        <f t="shared" si="28"/>
        <v>100000</v>
      </c>
      <c r="Q46">
        <f t="shared" si="1"/>
        <v>1</v>
      </c>
      <c r="R46" s="385">
        <f t="shared" si="17"/>
        <v>100</v>
      </c>
      <c r="V46" s="385">
        <f t="shared" si="9"/>
        <v>100</v>
      </c>
      <c r="W46" s="385">
        <f t="shared" si="2"/>
        <v>0</v>
      </c>
      <c r="AC46" s="385">
        <v>100000</v>
      </c>
      <c r="AD46" s="385">
        <f t="shared" si="40"/>
        <v>0</v>
      </c>
      <c r="AE46" s="385">
        <f t="shared" si="41"/>
        <v>100000</v>
      </c>
      <c r="AF46" s="471">
        <f t="shared" si="42"/>
        <v>0</v>
      </c>
      <c r="AG46" s="471">
        <f t="shared" si="43"/>
        <v>100</v>
      </c>
      <c r="AH46" s="471">
        <f t="shared" si="45"/>
        <v>0</v>
      </c>
      <c r="AI46" s="471">
        <f t="shared" si="46"/>
        <v>-100</v>
      </c>
      <c r="AJ46" s="385"/>
      <c r="AL46" s="473">
        <f t="shared" si="7"/>
        <v>0</v>
      </c>
      <c r="AM46" s="473">
        <f t="shared" si="8"/>
        <v>-100</v>
      </c>
    </row>
    <row r="47" spans="1:53" ht="12" customHeight="1">
      <c r="A47" s="179">
        <v>602.20079999999996</v>
      </c>
      <c r="B47" s="447" t="s">
        <v>215</v>
      </c>
      <c r="C47" s="387">
        <v>0</v>
      </c>
      <c r="D47" s="387">
        <v>6046</v>
      </c>
      <c r="E47" s="467"/>
      <c r="F47" s="1128">
        <v>10950</v>
      </c>
      <c r="G47" s="387"/>
      <c r="H47" s="1038"/>
      <c r="I47" s="1038">
        <v>11223</v>
      </c>
      <c r="J47" s="387"/>
      <c r="K47" s="387"/>
      <c r="M47">
        <f t="shared" si="26"/>
        <v>6022008</v>
      </c>
      <c r="N47" s="478" t="str">
        <f t="shared" si="27"/>
        <v>Sherbime te sigurimit dhe ruajtjes</v>
      </c>
      <c r="O47" s="385">
        <f t="shared" si="28"/>
        <v>11223000</v>
      </c>
      <c r="Q47">
        <f t="shared" si="1"/>
        <v>1</v>
      </c>
      <c r="R47" s="385">
        <f t="shared" si="17"/>
        <v>11223</v>
      </c>
      <c r="V47" s="385">
        <f t="shared" si="9"/>
        <v>11223</v>
      </c>
      <c r="W47" s="385">
        <f t="shared" si="2"/>
        <v>10950</v>
      </c>
      <c r="X47" s="385">
        <v>1147824</v>
      </c>
      <c r="Y47" s="385">
        <v>7374442</v>
      </c>
      <c r="AA47" s="385">
        <v>7776000</v>
      </c>
      <c r="AB47" s="385">
        <v>1852176</v>
      </c>
      <c r="AC47" s="385">
        <v>2049558</v>
      </c>
      <c r="AD47" s="385">
        <f t="shared" si="40"/>
        <v>3000000</v>
      </c>
      <c r="AE47" s="385">
        <f t="shared" si="41"/>
        <v>17200000</v>
      </c>
      <c r="AF47" s="471">
        <f t="shared" si="42"/>
        <v>3000</v>
      </c>
      <c r="AG47" s="471">
        <f t="shared" si="43"/>
        <v>17200</v>
      </c>
      <c r="AH47" s="471">
        <f t="shared" si="45"/>
        <v>-3000</v>
      </c>
      <c r="AI47" s="471">
        <f t="shared" si="46"/>
        <v>-6250</v>
      </c>
      <c r="AJ47" s="385"/>
      <c r="AL47" s="473">
        <f t="shared" si="7"/>
        <v>-3000</v>
      </c>
      <c r="AM47" s="473">
        <f t="shared" si="8"/>
        <v>-6250</v>
      </c>
    </row>
    <row r="48" spans="1:53" ht="12" customHeight="1">
      <c r="A48" s="179">
        <v>602.20090000000005</v>
      </c>
      <c r="B48" s="447" t="s">
        <v>238</v>
      </c>
      <c r="C48" s="387"/>
      <c r="D48" s="387">
        <v>286</v>
      </c>
      <c r="E48" s="467"/>
      <c r="F48" s="1128"/>
      <c r="G48" s="387"/>
      <c r="H48" s="1038"/>
      <c r="I48" s="1129"/>
      <c r="J48" s="387"/>
      <c r="K48" s="387"/>
      <c r="M48">
        <f t="shared" si="26"/>
        <v>6022009.0000000009</v>
      </c>
      <c r="N48" s="478" t="str">
        <f t="shared" si="27"/>
        <v>Sherbime te  pastrimit dhe gjelberimit</v>
      </c>
      <c r="O48" s="385">
        <f t="shared" si="28"/>
        <v>0</v>
      </c>
      <c r="Q48">
        <f t="shared" si="1"/>
        <v>0</v>
      </c>
      <c r="R48" s="385">
        <f t="shared" si="17"/>
        <v>0</v>
      </c>
      <c r="V48" s="385">
        <f t="shared" si="9"/>
        <v>0</v>
      </c>
      <c r="W48" s="385">
        <f t="shared" si="2"/>
        <v>0</v>
      </c>
      <c r="X48" s="385">
        <v>0</v>
      </c>
      <c r="Y48" s="385">
        <v>378720</v>
      </c>
      <c r="AC48" s="385">
        <v>101280</v>
      </c>
      <c r="AD48" s="385">
        <f t="shared" si="40"/>
        <v>0</v>
      </c>
      <c r="AE48" s="385">
        <f t="shared" si="41"/>
        <v>480000</v>
      </c>
      <c r="AF48" s="471">
        <f t="shared" si="42"/>
        <v>0</v>
      </c>
      <c r="AG48" s="471">
        <f t="shared" si="43"/>
        <v>480</v>
      </c>
      <c r="AH48" s="471">
        <f t="shared" si="45"/>
        <v>0</v>
      </c>
      <c r="AI48" s="471">
        <f t="shared" si="46"/>
        <v>-480</v>
      </c>
      <c r="AJ48" s="385"/>
      <c r="AL48" s="473">
        <f t="shared" si="7"/>
        <v>0</v>
      </c>
      <c r="AM48" s="473">
        <f t="shared" si="8"/>
        <v>-480</v>
      </c>
    </row>
    <row r="49" spans="1:39" ht="12" customHeight="1">
      <c r="A49" s="179">
        <v>602.20100000000002</v>
      </c>
      <c r="B49" s="447" t="s">
        <v>216</v>
      </c>
      <c r="C49" s="387"/>
      <c r="D49" s="387">
        <v>855</v>
      </c>
      <c r="E49" s="467"/>
      <c r="F49" s="1128">
        <v>937</v>
      </c>
      <c r="G49" s="387"/>
      <c r="H49" s="1038"/>
      <c r="I49" s="1038">
        <v>2500</v>
      </c>
      <c r="J49" s="387"/>
      <c r="K49" s="387"/>
      <c r="M49">
        <f t="shared" si="26"/>
        <v>6022010</v>
      </c>
      <c r="N49" s="478" t="str">
        <f t="shared" si="27"/>
        <v>Sherbime te printimit dhe publikimit</v>
      </c>
      <c r="O49" s="385">
        <f t="shared" si="28"/>
        <v>2500000</v>
      </c>
      <c r="Q49">
        <f t="shared" si="1"/>
        <v>1</v>
      </c>
      <c r="R49" s="385">
        <f t="shared" si="17"/>
        <v>2500</v>
      </c>
      <c r="V49" s="385">
        <f t="shared" si="9"/>
        <v>2500</v>
      </c>
      <c r="W49" s="385">
        <f t="shared" si="2"/>
        <v>937</v>
      </c>
      <c r="X49" s="385">
        <v>0</v>
      </c>
      <c r="Y49" s="385">
        <v>927338</v>
      </c>
      <c r="AC49" s="385">
        <v>72662</v>
      </c>
      <c r="AD49" s="385">
        <f t="shared" si="40"/>
        <v>0</v>
      </c>
      <c r="AE49" s="385">
        <f t="shared" si="41"/>
        <v>1000000</v>
      </c>
      <c r="AF49" s="471">
        <f t="shared" si="42"/>
        <v>0</v>
      </c>
      <c r="AG49" s="471">
        <f t="shared" si="43"/>
        <v>1000</v>
      </c>
      <c r="AH49" s="471">
        <f t="shared" si="45"/>
        <v>0</v>
      </c>
      <c r="AI49" s="471">
        <f t="shared" si="46"/>
        <v>-63</v>
      </c>
      <c r="AJ49" s="385"/>
      <c r="AL49" s="473">
        <f t="shared" ref="AL49:AL80" si="47">E49-AF49</f>
        <v>0</v>
      </c>
      <c r="AM49" s="473">
        <f t="shared" ref="AM49:AM80" si="48">F49-AG49</f>
        <v>-63</v>
      </c>
    </row>
    <row r="50" spans="1:39" ht="12" customHeight="1">
      <c r="A50" s="179">
        <v>602.2011</v>
      </c>
      <c r="B50" s="447" t="s">
        <v>217</v>
      </c>
      <c r="C50" s="387"/>
      <c r="D50" s="387">
        <v>300</v>
      </c>
      <c r="E50" s="467"/>
      <c r="F50" s="1128">
        <v>216</v>
      </c>
      <c r="G50" s="387"/>
      <c r="H50" s="1038"/>
      <c r="I50" s="1038">
        <v>100</v>
      </c>
      <c r="J50" s="387"/>
      <c r="K50" s="387"/>
      <c r="M50">
        <f t="shared" si="26"/>
        <v>6022011</v>
      </c>
      <c r="N50" s="478" t="str">
        <f t="shared" si="27"/>
        <v>Kosto e trajnimit dhe seminareve</v>
      </c>
      <c r="O50" s="385">
        <f t="shared" si="28"/>
        <v>100000</v>
      </c>
      <c r="Q50">
        <f t="shared" si="1"/>
        <v>1</v>
      </c>
      <c r="R50" s="385">
        <f t="shared" si="17"/>
        <v>100</v>
      </c>
      <c r="V50" s="385">
        <f t="shared" si="9"/>
        <v>100</v>
      </c>
      <c r="W50" s="385">
        <f t="shared" si="2"/>
        <v>216</v>
      </c>
      <c r="AD50" s="385">
        <f t="shared" si="40"/>
        <v>0</v>
      </c>
      <c r="AE50" s="385">
        <f t="shared" si="41"/>
        <v>0</v>
      </c>
      <c r="AF50" s="471">
        <f t="shared" si="42"/>
        <v>0</v>
      </c>
      <c r="AG50" s="471">
        <f t="shared" si="43"/>
        <v>0</v>
      </c>
      <c r="AH50" s="471">
        <f t="shared" si="45"/>
        <v>0</v>
      </c>
      <c r="AI50" s="471">
        <f t="shared" si="46"/>
        <v>216</v>
      </c>
      <c r="AJ50" s="385"/>
      <c r="AL50" s="473">
        <f t="shared" si="47"/>
        <v>0</v>
      </c>
      <c r="AM50" s="473">
        <f t="shared" si="48"/>
        <v>216</v>
      </c>
    </row>
    <row r="51" spans="1:39" ht="12" customHeight="1">
      <c r="A51" s="179">
        <v>602.20989999999995</v>
      </c>
      <c r="B51" s="447" t="s">
        <v>603</v>
      </c>
      <c r="C51" s="387"/>
      <c r="D51" s="387">
        <v>1965</v>
      </c>
      <c r="E51" s="467"/>
      <c r="F51" s="1128">
        <v>15062</v>
      </c>
      <c r="G51" s="387"/>
      <c r="H51" s="1038"/>
      <c r="I51" s="1038">
        <v>2645</v>
      </c>
      <c r="J51" s="387"/>
      <c r="K51" s="387"/>
      <c r="M51">
        <f t="shared" si="26"/>
        <v>6022098.9999999991</v>
      </c>
      <c r="N51" s="478" t="str">
        <f t="shared" si="27"/>
        <v>Sherbime te tjera (international,open day ,aktivitete)</v>
      </c>
      <c r="O51" s="385">
        <f t="shared" si="28"/>
        <v>2645000</v>
      </c>
      <c r="Q51">
        <f t="shared" si="1"/>
        <v>1</v>
      </c>
      <c r="R51" s="385">
        <f t="shared" si="17"/>
        <v>2645</v>
      </c>
      <c r="V51" s="385">
        <f t="shared" si="9"/>
        <v>2645</v>
      </c>
      <c r="W51" s="385">
        <f t="shared" si="2"/>
        <v>15062</v>
      </c>
      <c r="X51" s="385">
        <v>0</v>
      </c>
      <c r="Y51" s="385">
        <v>1376061</v>
      </c>
      <c r="Z51" s="385">
        <v>0</v>
      </c>
      <c r="AA51" s="385">
        <f>175000*2+608118</f>
        <v>958118</v>
      </c>
      <c r="AC51" s="470">
        <v>801821</v>
      </c>
      <c r="AD51" s="385">
        <f t="shared" si="40"/>
        <v>0</v>
      </c>
      <c r="AE51" s="385">
        <f t="shared" si="41"/>
        <v>3136000</v>
      </c>
      <c r="AF51" s="471">
        <f t="shared" si="42"/>
        <v>0</v>
      </c>
      <c r="AG51" s="471">
        <f t="shared" si="43"/>
        <v>3136</v>
      </c>
      <c r="AH51" s="471">
        <f t="shared" si="45"/>
        <v>0</v>
      </c>
      <c r="AI51" s="471">
        <f t="shared" si="46"/>
        <v>11926</v>
      </c>
      <c r="AJ51" s="385"/>
      <c r="AL51" s="473">
        <f t="shared" si="47"/>
        <v>0</v>
      </c>
      <c r="AM51" s="473">
        <f t="shared" si="48"/>
        <v>11926</v>
      </c>
    </row>
    <row r="52" spans="1:39" s="152" customFormat="1" ht="12" customHeight="1">
      <c r="A52" s="494">
        <v>602.29999999999995</v>
      </c>
      <c r="B52" s="495" t="s">
        <v>31</v>
      </c>
      <c r="C52" s="492">
        <f>SUM(C53:C56)</f>
        <v>0</v>
      </c>
      <c r="D52" s="492">
        <f t="shared" ref="D52:K52" si="49">SUM(D53:D56)</f>
        <v>3774</v>
      </c>
      <c r="E52" s="492">
        <f t="shared" si="49"/>
        <v>0</v>
      </c>
      <c r="F52" s="492">
        <f t="shared" si="49"/>
        <v>3311</v>
      </c>
      <c r="G52" s="492">
        <f t="shared" si="49"/>
        <v>0</v>
      </c>
      <c r="H52" s="1039">
        <f t="shared" si="49"/>
        <v>0</v>
      </c>
      <c r="I52" s="1039">
        <f t="shared" si="49"/>
        <v>5454</v>
      </c>
      <c r="J52" s="492">
        <f t="shared" si="49"/>
        <v>0</v>
      </c>
      <c r="K52" s="492">
        <f t="shared" si="49"/>
        <v>0</v>
      </c>
      <c r="L52"/>
      <c r="M52">
        <f t="shared" si="26"/>
        <v>6023000</v>
      </c>
      <c r="N52" s="478" t="str">
        <f t="shared" si="27"/>
        <v>Shpenzime transporti</v>
      </c>
      <c r="O52" s="385">
        <f t="shared" si="28"/>
        <v>5454000</v>
      </c>
      <c r="P52" s="152">
        <v>1</v>
      </c>
      <c r="Q52">
        <f t="shared" si="1"/>
        <v>1</v>
      </c>
      <c r="R52" s="385">
        <f t="shared" si="17"/>
        <v>5454</v>
      </c>
      <c r="U52" s="152">
        <v>1</v>
      </c>
      <c r="V52" s="385">
        <f t="shared" si="9"/>
        <v>5454</v>
      </c>
      <c r="W52" s="385">
        <f t="shared" si="2"/>
        <v>3311</v>
      </c>
      <c r="X52" s="468">
        <f t="shared" ref="X52:AC52" si="50">SUM(X53:X56)</f>
        <v>0</v>
      </c>
      <c r="Y52" s="468">
        <f t="shared" si="50"/>
        <v>3433870</v>
      </c>
      <c r="Z52" s="468">
        <f t="shared" si="50"/>
        <v>0</v>
      </c>
      <c r="AA52" s="468">
        <f t="shared" si="50"/>
        <v>1652800</v>
      </c>
      <c r="AB52" s="468">
        <f t="shared" si="50"/>
        <v>0</v>
      </c>
      <c r="AC52" s="468">
        <f t="shared" si="50"/>
        <v>1283330</v>
      </c>
      <c r="AD52" s="468">
        <f t="shared" ref="AD52:AE52" si="51">SUM(AD53:AD56)</f>
        <v>0</v>
      </c>
      <c r="AE52" s="468">
        <f t="shared" si="51"/>
        <v>6370000</v>
      </c>
      <c r="AF52" s="473">
        <f t="shared" ref="AF52:AG52" si="52">SUM(AF53:AF56)</f>
        <v>0</v>
      </c>
      <c r="AG52" s="473">
        <f t="shared" si="52"/>
        <v>6370</v>
      </c>
      <c r="AH52" s="471">
        <f t="shared" si="45"/>
        <v>0</v>
      </c>
      <c r="AI52" s="471">
        <f t="shared" si="46"/>
        <v>-3059</v>
      </c>
      <c r="AJ52" s="468">
        <f t="shared" ref="AJ52" si="53">SUM(AJ53:AJ56)</f>
        <v>0</v>
      </c>
      <c r="AK52"/>
      <c r="AL52" s="473">
        <f t="shared" si="47"/>
        <v>0</v>
      </c>
      <c r="AM52" s="473">
        <f t="shared" si="48"/>
        <v>-3059</v>
      </c>
    </row>
    <row r="53" spans="1:39" ht="12" customHeight="1">
      <c r="A53" s="181">
        <v>602.30999999999995</v>
      </c>
      <c r="B53" s="447" t="s">
        <v>219</v>
      </c>
      <c r="C53" s="387"/>
      <c r="D53" s="387">
        <v>2218</v>
      </c>
      <c r="E53" s="467"/>
      <c r="F53" s="1128">
        <v>907</v>
      </c>
      <c r="G53" s="387"/>
      <c r="H53" s="1038"/>
      <c r="I53" s="1038">
        <v>550</v>
      </c>
      <c r="J53" s="387"/>
      <c r="K53" s="387"/>
      <c r="M53">
        <f t="shared" si="26"/>
        <v>6023099.9999999991</v>
      </c>
      <c r="N53" s="478" t="str">
        <f t="shared" si="27"/>
        <v>Karburant dhe vaj</v>
      </c>
      <c r="O53" s="385">
        <f t="shared" si="28"/>
        <v>550000</v>
      </c>
      <c r="Q53">
        <f t="shared" si="1"/>
        <v>1</v>
      </c>
      <c r="R53" s="385">
        <f t="shared" si="17"/>
        <v>550</v>
      </c>
      <c r="V53" s="385">
        <f t="shared" si="9"/>
        <v>550</v>
      </c>
      <c r="W53" s="385">
        <f t="shared" si="2"/>
        <v>907</v>
      </c>
      <c r="X53" s="385">
        <v>0</v>
      </c>
      <c r="Y53" s="385">
        <v>3291021</v>
      </c>
      <c r="AA53" s="385">
        <v>1652800</v>
      </c>
      <c r="AC53" s="385">
        <v>496179</v>
      </c>
      <c r="AD53" s="385">
        <f t="shared" ref="AD53:AE56" si="54">SUM(X53,Z53,AB53)</f>
        <v>0</v>
      </c>
      <c r="AE53" s="385">
        <f t="shared" si="54"/>
        <v>5440000</v>
      </c>
      <c r="AF53" s="471">
        <f t="shared" ref="AF53:AF56" si="55">AD53/1000</f>
        <v>0</v>
      </c>
      <c r="AG53" s="471">
        <f t="shared" ref="AG53:AG56" si="56">AE53/1000</f>
        <v>5440</v>
      </c>
      <c r="AH53" s="471">
        <f t="shared" si="45"/>
        <v>0</v>
      </c>
      <c r="AI53" s="471">
        <f t="shared" si="46"/>
        <v>-4533</v>
      </c>
      <c r="AJ53" s="385"/>
      <c r="AL53" s="473">
        <f t="shared" si="47"/>
        <v>0</v>
      </c>
      <c r="AM53" s="473">
        <f t="shared" si="48"/>
        <v>-4533</v>
      </c>
    </row>
    <row r="54" spans="1:39" ht="12" customHeight="1">
      <c r="A54" s="181">
        <v>602.32000000000005</v>
      </c>
      <c r="B54" s="447" t="s">
        <v>187</v>
      </c>
      <c r="C54" s="387"/>
      <c r="D54" s="387">
        <v>443</v>
      </c>
      <c r="E54" s="467"/>
      <c r="F54" s="1128">
        <v>852</v>
      </c>
      <c r="G54" s="387"/>
      <c r="H54" s="1038"/>
      <c r="I54" s="1038">
        <v>450</v>
      </c>
      <c r="J54" s="387"/>
      <c r="K54" s="387"/>
      <c r="M54">
        <f t="shared" si="26"/>
        <v>6023200.0000000009</v>
      </c>
      <c r="N54" s="478" t="str">
        <f t="shared" si="27"/>
        <v>Pjese kembimi, goma dhe bateri</v>
      </c>
      <c r="O54" s="385">
        <f t="shared" si="28"/>
        <v>450000</v>
      </c>
      <c r="Q54">
        <f t="shared" si="1"/>
        <v>1</v>
      </c>
      <c r="R54" s="385">
        <f t="shared" si="17"/>
        <v>450</v>
      </c>
      <c r="V54" s="385">
        <f t="shared" si="9"/>
        <v>450</v>
      </c>
      <c r="W54" s="385">
        <f t="shared" si="2"/>
        <v>852</v>
      </c>
      <c r="AC54" s="385">
        <v>480000</v>
      </c>
      <c r="AD54" s="385">
        <f t="shared" si="54"/>
        <v>0</v>
      </c>
      <c r="AE54" s="385">
        <f t="shared" si="54"/>
        <v>480000</v>
      </c>
      <c r="AF54" s="471">
        <f t="shared" si="55"/>
        <v>0</v>
      </c>
      <c r="AG54" s="471">
        <f t="shared" si="56"/>
        <v>480</v>
      </c>
      <c r="AH54" s="471">
        <f t="shared" si="45"/>
        <v>0</v>
      </c>
      <c r="AI54" s="471">
        <f t="shared" si="46"/>
        <v>372</v>
      </c>
      <c r="AJ54" s="385"/>
      <c r="AL54" s="473">
        <f t="shared" si="47"/>
        <v>0</v>
      </c>
      <c r="AM54" s="473">
        <f t="shared" si="48"/>
        <v>372</v>
      </c>
    </row>
    <row r="55" spans="1:39" ht="12" customHeight="1">
      <c r="A55" s="181">
        <v>602.33000000000004</v>
      </c>
      <c r="B55" s="447" t="s">
        <v>228</v>
      </c>
      <c r="C55" s="387"/>
      <c r="D55" s="387">
        <v>273</v>
      </c>
      <c r="E55" s="467"/>
      <c r="F55" s="1128">
        <v>931</v>
      </c>
      <c r="G55" s="387"/>
      <c r="H55" s="1038"/>
      <c r="I55" s="1038">
        <v>600</v>
      </c>
      <c r="J55" s="387"/>
      <c r="K55" s="387"/>
      <c r="M55">
        <f t="shared" si="26"/>
        <v>6023300</v>
      </c>
      <c r="N55" s="478" t="str">
        <f t="shared" si="27"/>
        <v>Shpenzimet e siguracionit te mjeteve te transportit</v>
      </c>
      <c r="O55" s="385">
        <f t="shared" si="28"/>
        <v>600000</v>
      </c>
      <c r="Q55">
        <f t="shared" si="1"/>
        <v>1</v>
      </c>
      <c r="R55" s="385">
        <f t="shared" si="17"/>
        <v>600</v>
      </c>
      <c r="V55" s="385">
        <f t="shared" si="9"/>
        <v>600</v>
      </c>
      <c r="W55" s="385">
        <f t="shared" si="2"/>
        <v>931</v>
      </c>
      <c r="X55" s="385">
        <v>0</v>
      </c>
      <c r="Y55" s="385">
        <v>80615</v>
      </c>
      <c r="AC55" s="385">
        <v>169385</v>
      </c>
      <c r="AD55" s="385">
        <f t="shared" si="54"/>
        <v>0</v>
      </c>
      <c r="AE55" s="385">
        <f t="shared" si="54"/>
        <v>250000</v>
      </c>
      <c r="AF55" s="471">
        <f t="shared" si="55"/>
        <v>0</v>
      </c>
      <c r="AG55" s="471">
        <f t="shared" si="56"/>
        <v>250</v>
      </c>
      <c r="AH55" s="471">
        <f t="shared" si="45"/>
        <v>0</v>
      </c>
      <c r="AI55" s="471">
        <f t="shared" si="46"/>
        <v>681</v>
      </c>
      <c r="AJ55" s="385"/>
      <c r="AL55" s="473">
        <f t="shared" si="47"/>
        <v>0</v>
      </c>
      <c r="AM55" s="473">
        <f t="shared" si="48"/>
        <v>681</v>
      </c>
    </row>
    <row r="56" spans="1:39" ht="12" customHeight="1">
      <c r="A56" s="181">
        <v>602.39</v>
      </c>
      <c r="B56" s="447" t="s">
        <v>229</v>
      </c>
      <c r="C56" s="387"/>
      <c r="D56" s="387">
        <v>840</v>
      </c>
      <c r="E56" s="467"/>
      <c r="F56" s="1128">
        <v>621</v>
      </c>
      <c r="G56" s="387"/>
      <c r="H56" s="1038"/>
      <c r="I56" s="1038">
        <v>3854</v>
      </c>
      <c r="J56" s="387"/>
      <c r="K56" s="387"/>
      <c r="M56">
        <f t="shared" si="26"/>
        <v>6023900</v>
      </c>
      <c r="N56" s="478" t="str">
        <f t="shared" si="27"/>
        <v>Shpenzime te tjera transporti</v>
      </c>
      <c r="O56" s="385">
        <f t="shared" si="28"/>
        <v>3854000</v>
      </c>
      <c r="Q56">
        <f t="shared" si="1"/>
        <v>1</v>
      </c>
      <c r="R56" s="385">
        <f t="shared" si="17"/>
        <v>3854</v>
      </c>
      <c r="V56" s="385">
        <f t="shared" si="9"/>
        <v>3854</v>
      </c>
      <c r="W56" s="385">
        <f t="shared" si="2"/>
        <v>621</v>
      </c>
      <c r="X56" s="385">
        <v>0</v>
      </c>
      <c r="Y56" s="385">
        <v>62234</v>
      </c>
      <c r="AC56" s="385">
        <v>137766</v>
      </c>
      <c r="AD56" s="385">
        <f t="shared" si="54"/>
        <v>0</v>
      </c>
      <c r="AE56" s="385">
        <f t="shared" si="54"/>
        <v>200000</v>
      </c>
      <c r="AF56" s="471">
        <f t="shared" si="55"/>
        <v>0</v>
      </c>
      <c r="AG56" s="471">
        <f t="shared" si="56"/>
        <v>200</v>
      </c>
      <c r="AH56" s="471">
        <f t="shared" si="45"/>
        <v>0</v>
      </c>
      <c r="AI56" s="471">
        <f t="shared" si="46"/>
        <v>421</v>
      </c>
      <c r="AJ56" s="385"/>
      <c r="AL56" s="473">
        <f t="shared" si="47"/>
        <v>0</v>
      </c>
      <c r="AM56" s="473">
        <f t="shared" si="48"/>
        <v>421</v>
      </c>
    </row>
    <row r="57" spans="1:39" s="152" customFormat="1" ht="12" customHeight="1">
      <c r="A57" s="494">
        <v>602.4</v>
      </c>
      <c r="B57" s="495" t="s">
        <v>32</v>
      </c>
      <c r="C57" s="492">
        <f>SUM(C58:C59)</f>
        <v>0</v>
      </c>
      <c r="D57" s="492">
        <f t="shared" ref="D57:K57" si="57">SUM(D58:D59)</f>
        <v>4595</v>
      </c>
      <c r="E57" s="492">
        <f t="shared" si="57"/>
        <v>0</v>
      </c>
      <c r="F57" s="492">
        <f t="shared" si="57"/>
        <v>3803</v>
      </c>
      <c r="G57" s="492">
        <f t="shared" si="57"/>
        <v>0</v>
      </c>
      <c r="H57" s="1039">
        <f t="shared" si="57"/>
        <v>0</v>
      </c>
      <c r="I57" s="1039">
        <f t="shared" si="57"/>
        <v>2500</v>
      </c>
      <c r="J57" s="492">
        <f t="shared" si="57"/>
        <v>0</v>
      </c>
      <c r="K57" s="492">
        <f t="shared" si="57"/>
        <v>0</v>
      </c>
      <c r="L57"/>
      <c r="M57">
        <f t="shared" si="26"/>
        <v>6024000</v>
      </c>
      <c r="N57" s="478" t="str">
        <f t="shared" si="27"/>
        <v>Shpenzime udhetimi</v>
      </c>
      <c r="O57" s="385">
        <f t="shared" si="28"/>
        <v>2500000</v>
      </c>
      <c r="P57" s="152">
        <v>1</v>
      </c>
      <c r="Q57">
        <f t="shared" si="1"/>
        <v>1</v>
      </c>
      <c r="R57" s="385">
        <f t="shared" si="17"/>
        <v>2500</v>
      </c>
      <c r="U57" s="152">
        <v>1</v>
      </c>
      <c r="V57" s="385">
        <f>SUM(H57:I57)</f>
        <v>2500</v>
      </c>
      <c r="W57" s="385">
        <f t="shared" si="2"/>
        <v>3803</v>
      </c>
      <c r="X57" s="468">
        <f t="shared" ref="X57:AC57" si="58">SUM(X58:X59)</f>
        <v>0</v>
      </c>
      <c r="Y57" s="468">
        <f t="shared" si="58"/>
        <v>8485320</v>
      </c>
      <c r="Z57" s="468">
        <f t="shared" si="58"/>
        <v>0</v>
      </c>
      <c r="AA57" s="468">
        <f t="shared" si="58"/>
        <v>0</v>
      </c>
      <c r="AB57" s="468">
        <f t="shared" si="58"/>
        <v>3425800</v>
      </c>
      <c r="AC57" s="468">
        <f t="shared" si="58"/>
        <v>1414680</v>
      </c>
      <c r="AD57" s="468">
        <f t="shared" ref="AD57:AE57" si="59">SUM(AD58:AD59)</f>
        <v>3425800</v>
      </c>
      <c r="AE57" s="468">
        <f t="shared" si="59"/>
        <v>9900000</v>
      </c>
      <c r="AF57" s="473">
        <f t="shared" ref="AF57:AH57" si="60">SUM(AF58:AF59)</f>
        <v>3425.8</v>
      </c>
      <c r="AG57" s="473">
        <f t="shared" si="60"/>
        <v>9900</v>
      </c>
      <c r="AH57" s="473">
        <f t="shared" si="60"/>
        <v>-3425.8</v>
      </c>
      <c r="AI57" s="473">
        <f t="shared" ref="AI57:AJ57" si="61">SUM(AI58:AI59)</f>
        <v>-6097</v>
      </c>
      <c r="AJ57" s="468">
        <f t="shared" si="61"/>
        <v>0</v>
      </c>
      <c r="AK57"/>
      <c r="AL57" s="473">
        <f t="shared" si="47"/>
        <v>-3425.8</v>
      </c>
      <c r="AM57" s="473">
        <f t="shared" si="48"/>
        <v>-6097</v>
      </c>
    </row>
    <row r="58" spans="1:39" ht="12" customHeight="1">
      <c r="A58" s="181">
        <v>602.4</v>
      </c>
      <c r="B58" s="447" t="s">
        <v>230</v>
      </c>
      <c r="C58" s="387"/>
      <c r="D58" s="387">
        <v>1628</v>
      </c>
      <c r="E58" s="467"/>
      <c r="F58" s="1128">
        <v>1508</v>
      </c>
      <c r="G58" s="387"/>
      <c r="H58" s="1038"/>
      <c r="I58" s="1038">
        <v>500</v>
      </c>
      <c r="J58" s="387"/>
      <c r="K58" s="387"/>
      <c r="M58">
        <f t="shared" si="26"/>
        <v>6024000</v>
      </c>
      <c r="N58" s="478" t="str">
        <f t="shared" si="27"/>
        <v>Udhetim i brendshem</v>
      </c>
      <c r="O58" s="385">
        <f t="shared" si="28"/>
        <v>500000</v>
      </c>
      <c r="Q58">
        <f t="shared" si="1"/>
        <v>1</v>
      </c>
      <c r="R58" s="385">
        <f t="shared" si="17"/>
        <v>500</v>
      </c>
      <c r="V58" s="385">
        <f t="shared" si="9"/>
        <v>500</v>
      </c>
      <c r="W58" s="385">
        <f t="shared" si="2"/>
        <v>1508</v>
      </c>
      <c r="X58" s="385">
        <v>0</v>
      </c>
      <c r="Y58" s="385">
        <v>6006240</v>
      </c>
      <c r="AB58" s="385">
        <f>1900000-74200</f>
        <v>1825800</v>
      </c>
      <c r="AC58" s="385">
        <v>993760</v>
      </c>
      <c r="AD58" s="385">
        <f>SUM(X58,Z58,AB58)</f>
        <v>1825800</v>
      </c>
      <c r="AE58" s="385">
        <f>SUM(Y58,AA58,AC58)</f>
        <v>7000000</v>
      </c>
      <c r="AF58" s="471">
        <f t="shared" ref="AF58:AF59" si="62">AD58/1000</f>
        <v>1825.8</v>
      </c>
      <c r="AG58" s="471">
        <f t="shared" ref="AG58:AG59" si="63">AE58/1000</f>
        <v>7000</v>
      </c>
      <c r="AH58" s="471">
        <f>E58-AF58</f>
        <v>-1825.8</v>
      </c>
      <c r="AI58" s="471">
        <f>F58-AG58</f>
        <v>-5492</v>
      </c>
      <c r="AJ58" s="385"/>
      <c r="AL58" s="473">
        <f t="shared" si="47"/>
        <v>-1825.8</v>
      </c>
      <c r="AM58" s="473">
        <f t="shared" si="48"/>
        <v>-5492</v>
      </c>
    </row>
    <row r="59" spans="1:39" ht="12" customHeight="1">
      <c r="A59" s="182">
        <v>602.41</v>
      </c>
      <c r="B59" s="447" t="s">
        <v>188</v>
      </c>
      <c r="C59" s="387"/>
      <c r="D59" s="387">
        <v>2967</v>
      </c>
      <c r="E59" s="467"/>
      <c r="F59" s="1128">
        <v>2295</v>
      </c>
      <c r="G59" s="387"/>
      <c r="H59" s="1038"/>
      <c r="I59" s="1038">
        <v>2000</v>
      </c>
      <c r="J59" s="387"/>
      <c r="K59" s="387"/>
      <c r="M59">
        <f t="shared" si="26"/>
        <v>6024100</v>
      </c>
      <c r="N59" s="478" t="str">
        <f t="shared" si="27"/>
        <v>Udhetim jashte shtetit</v>
      </c>
      <c r="O59" s="385">
        <f t="shared" si="28"/>
        <v>2000000</v>
      </c>
      <c r="Q59">
        <f t="shared" si="1"/>
        <v>1</v>
      </c>
      <c r="R59" s="385">
        <f t="shared" si="17"/>
        <v>2000</v>
      </c>
      <c r="V59" s="385">
        <f t="shared" si="9"/>
        <v>2000</v>
      </c>
      <c r="W59" s="385">
        <f t="shared" si="2"/>
        <v>2295</v>
      </c>
      <c r="X59" s="385">
        <v>0</v>
      </c>
      <c r="Y59" s="385">
        <v>2479080</v>
      </c>
      <c r="AB59" s="385">
        <v>1600000</v>
      </c>
      <c r="AC59" s="385">
        <v>420920</v>
      </c>
      <c r="AD59" s="385">
        <f>SUM(X59,Z59,AB59)</f>
        <v>1600000</v>
      </c>
      <c r="AE59" s="385">
        <f>SUM(Y59,AA59,AC59)</f>
        <v>2900000</v>
      </c>
      <c r="AF59" s="471">
        <f t="shared" si="62"/>
        <v>1600</v>
      </c>
      <c r="AG59" s="471">
        <f t="shared" si="63"/>
        <v>2900</v>
      </c>
      <c r="AH59" s="471">
        <f>E59-AF59</f>
        <v>-1600</v>
      </c>
      <c r="AI59" s="471">
        <f>F59-AG59</f>
        <v>-605</v>
      </c>
      <c r="AJ59" s="385"/>
      <c r="AL59" s="473">
        <f t="shared" si="47"/>
        <v>-1600</v>
      </c>
      <c r="AM59" s="473">
        <f t="shared" si="48"/>
        <v>-605</v>
      </c>
    </row>
    <row r="60" spans="1:39" s="152" customFormat="1" ht="12" customHeight="1">
      <c r="A60" s="494">
        <v>602.5</v>
      </c>
      <c r="B60" s="495" t="s">
        <v>273</v>
      </c>
      <c r="C60" s="492">
        <f>SUM(C61:C68)</f>
        <v>0</v>
      </c>
      <c r="D60" s="492">
        <f t="shared" ref="D60:K60" si="64">SUM(D61:D68)</f>
        <v>5754</v>
      </c>
      <c r="E60" s="492">
        <f t="shared" si="64"/>
        <v>0</v>
      </c>
      <c r="F60" s="492">
        <f t="shared" si="64"/>
        <v>1144</v>
      </c>
      <c r="G60" s="492">
        <f t="shared" si="64"/>
        <v>0</v>
      </c>
      <c r="H60" s="1039">
        <f t="shared" si="64"/>
        <v>0</v>
      </c>
      <c r="I60" s="1039">
        <f t="shared" si="64"/>
        <v>1380</v>
      </c>
      <c r="J60" s="492">
        <f t="shared" si="64"/>
        <v>0</v>
      </c>
      <c r="K60" s="492">
        <f t="shared" si="64"/>
        <v>0</v>
      </c>
      <c r="L60"/>
      <c r="M60">
        <f t="shared" si="26"/>
        <v>6025000</v>
      </c>
      <c r="N60" s="478" t="str">
        <f t="shared" si="27"/>
        <v>Shpenzime per mirembajtje te zakonshme</v>
      </c>
      <c r="O60" s="385">
        <f t="shared" si="28"/>
        <v>1380000</v>
      </c>
      <c r="P60" s="152">
        <v>1</v>
      </c>
      <c r="Q60">
        <f t="shared" si="1"/>
        <v>1</v>
      </c>
      <c r="R60" s="385">
        <f t="shared" si="17"/>
        <v>1380</v>
      </c>
      <c r="U60" s="152">
        <v>1</v>
      </c>
      <c r="V60" s="385">
        <f t="shared" si="9"/>
        <v>1380</v>
      </c>
      <c r="W60" s="385">
        <f t="shared" si="2"/>
        <v>1144</v>
      </c>
      <c r="X60" s="468">
        <f t="shared" ref="X60:AC60" si="65">SUM(X61:X68)</f>
        <v>0</v>
      </c>
      <c r="Y60" s="468">
        <f t="shared" si="65"/>
        <v>2546764</v>
      </c>
      <c r="Z60" s="468">
        <f t="shared" si="65"/>
        <v>0</v>
      </c>
      <c r="AA60" s="468">
        <f t="shared" si="65"/>
        <v>3805849</v>
      </c>
      <c r="AB60" s="468">
        <f t="shared" si="65"/>
        <v>0</v>
      </c>
      <c r="AC60" s="468">
        <f t="shared" si="65"/>
        <v>1187387</v>
      </c>
      <c r="AD60" s="468">
        <f t="shared" ref="AD60:AE60" si="66">SUM(AD61:AD68)</f>
        <v>0</v>
      </c>
      <c r="AE60" s="468">
        <f t="shared" si="66"/>
        <v>7540000</v>
      </c>
      <c r="AF60" s="473">
        <f t="shared" ref="AF60:AH60" si="67">SUM(AF61:AF68)</f>
        <v>0</v>
      </c>
      <c r="AG60" s="473">
        <f t="shared" si="67"/>
        <v>7540</v>
      </c>
      <c r="AH60" s="473">
        <f t="shared" si="67"/>
        <v>0</v>
      </c>
      <c r="AI60" s="473">
        <f t="shared" ref="AI60:AJ60" si="68">SUM(AI61:AI68)</f>
        <v>-6396</v>
      </c>
      <c r="AJ60" s="468">
        <f t="shared" si="68"/>
        <v>0</v>
      </c>
      <c r="AK60"/>
      <c r="AL60" s="473">
        <f t="shared" si="47"/>
        <v>0</v>
      </c>
      <c r="AM60" s="473">
        <f t="shared" si="48"/>
        <v>-6396</v>
      </c>
    </row>
    <row r="61" spans="1:39" ht="12" customHeight="1">
      <c r="A61" s="183">
        <v>602.5</v>
      </c>
      <c r="B61" s="447" t="s">
        <v>231</v>
      </c>
      <c r="C61" s="387"/>
      <c r="D61" s="387"/>
      <c r="E61" s="467"/>
      <c r="F61" s="1128">
        <v>0</v>
      </c>
      <c r="G61" s="387"/>
      <c r="H61" s="1049"/>
      <c r="I61" s="1049"/>
      <c r="J61" s="387"/>
      <c r="K61" s="387"/>
      <c r="M61">
        <f t="shared" si="26"/>
        <v>6025000</v>
      </c>
      <c r="N61" s="478" t="str">
        <f t="shared" si="27"/>
        <v>Shpenzime per mirembajtjen e tokave dhe aktiveve natyrore</v>
      </c>
      <c r="O61" s="385">
        <f t="shared" si="28"/>
        <v>0</v>
      </c>
      <c r="Q61">
        <f t="shared" si="1"/>
        <v>0</v>
      </c>
      <c r="R61" s="385">
        <f t="shared" si="17"/>
        <v>0</v>
      </c>
      <c r="V61" s="385">
        <f t="shared" si="9"/>
        <v>0</v>
      </c>
      <c r="W61" s="385">
        <f t="shared" si="2"/>
        <v>0</v>
      </c>
      <c r="AD61" s="385">
        <f t="shared" ref="AD61:AD84" si="69">SUM(X61,Z61,AB61)</f>
        <v>0</v>
      </c>
      <c r="AE61" s="385">
        <f t="shared" ref="AE61:AE84" si="70">SUM(Y61,AA61,AC61)</f>
        <v>0</v>
      </c>
      <c r="AF61" s="471">
        <f t="shared" ref="AF61:AF84" si="71">AD61/1000</f>
        <v>0</v>
      </c>
      <c r="AG61" s="471">
        <f t="shared" ref="AG61:AG84" si="72">AE61/1000</f>
        <v>0</v>
      </c>
      <c r="AH61" s="471">
        <f t="shared" ref="AH61:AH84" si="73">E61-AF61</f>
        <v>0</v>
      </c>
      <c r="AI61" s="471">
        <f t="shared" ref="AI61:AI84" si="74">F61-AG61</f>
        <v>0</v>
      </c>
      <c r="AJ61" s="385"/>
      <c r="AL61" s="473">
        <f t="shared" si="47"/>
        <v>0</v>
      </c>
      <c r="AM61" s="473">
        <f t="shared" si="48"/>
        <v>0</v>
      </c>
    </row>
    <row r="62" spans="1:39" ht="12" customHeight="1">
      <c r="A62" s="182">
        <v>602.51</v>
      </c>
      <c r="B62" s="447" t="s">
        <v>232</v>
      </c>
      <c r="C62" s="387"/>
      <c r="D62" s="387"/>
      <c r="E62" s="467"/>
      <c r="F62" s="1128">
        <v>0</v>
      </c>
      <c r="G62" s="387"/>
      <c r="H62" s="1049"/>
      <c r="I62" s="1049"/>
      <c r="J62" s="387"/>
      <c r="K62" s="387"/>
      <c r="M62">
        <f t="shared" si="26"/>
        <v>6025100</v>
      </c>
      <c r="N62" s="478" t="str">
        <f t="shared" si="27"/>
        <v>Shpenzime per mirembajtjen e objekteve specifike</v>
      </c>
      <c r="O62" s="385">
        <f t="shared" si="28"/>
        <v>0</v>
      </c>
      <c r="Q62">
        <f t="shared" si="1"/>
        <v>0</v>
      </c>
      <c r="R62" s="385">
        <f t="shared" si="17"/>
        <v>0</v>
      </c>
      <c r="V62" s="385">
        <f t="shared" si="9"/>
        <v>0</v>
      </c>
      <c r="W62" s="385">
        <f t="shared" si="2"/>
        <v>0</v>
      </c>
      <c r="AD62" s="385">
        <f t="shared" si="69"/>
        <v>0</v>
      </c>
      <c r="AE62" s="385">
        <f t="shared" si="70"/>
        <v>0</v>
      </c>
      <c r="AF62" s="471">
        <f t="shared" si="71"/>
        <v>0</v>
      </c>
      <c r="AG62" s="471">
        <f t="shared" si="72"/>
        <v>0</v>
      </c>
      <c r="AH62" s="471">
        <f t="shared" si="73"/>
        <v>0</v>
      </c>
      <c r="AI62" s="471">
        <f t="shared" si="74"/>
        <v>0</v>
      </c>
      <c r="AJ62" s="385"/>
      <c r="AL62" s="473">
        <f t="shared" si="47"/>
        <v>0</v>
      </c>
      <c r="AM62" s="473">
        <f t="shared" si="48"/>
        <v>0</v>
      </c>
    </row>
    <row r="63" spans="1:39" ht="12" customHeight="1">
      <c r="A63" s="184">
        <v>602.52</v>
      </c>
      <c r="B63" s="447" t="s">
        <v>189</v>
      </c>
      <c r="C63" s="387"/>
      <c r="D63" s="387">
        <v>4807</v>
      </c>
      <c r="E63" s="467"/>
      <c r="F63" s="1128">
        <v>540</v>
      </c>
      <c r="G63" s="387"/>
      <c r="H63" s="1038"/>
      <c r="I63" s="1038">
        <v>1380</v>
      </c>
      <c r="J63" s="387"/>
      <c r="K63" s="387"/>
      <c r="M63">
        <f t="shared" si="26"/>
        <v>6025200</v>
      </c>
      <c r="N63" s="478" t="str">
        <f t="shared" si="27"/>
        <v>Shpenzime per mirembajtjen e objekteve ndertimore</v>
      </c>
      <c r="O63" s="385">
        <f t="shared" si="28"/>
        <v>1380000</v>
      </c>
      <c r="Q63">
        <f t="shared" si="1"/>
        <v>1</v>
      </c>
      <c r="R63" s="385">
        <f t="shared" si="17"/>
        <v>1380</v>
      </c>
      <c r="V63" s="385">
        <f t="shared" si="9"/>
        <v>1380</v>
      </c>
      <c r="W63" s="385">
        <f t="shared" si="2"/>
        <v>540</v>
      </c>
      <c r="Y63" s="385">
        <v>1158960</v>
      </c>
      <c r="AA63" s="385">
        <v>2627449</v>
      </c>
      <c r="AC63" s="385">
        <v>13590.999999999884</v>
      </c>
      <c r="AD63" s="385">
        <f t="shared" si="69"/>
        <v>0</v>
      </c>
      <c r="AE63" s="385">
        <f t="shared" si="70"/>
        <v>3800000</v>
      </c>
      <c r="AF63" s="471">
        <f t="shared" si="71"/>
        <v>0</v>
      </c>
      <c r="AG63" s="471">
        <f t="shared" si="72"/>
        <v>3800</v>
      </c>
      <c r="AH63" s="471">
        <f t="shared" si="73"/>
        <v>0</v>
      </c>
      <c r="AI63" s="471">
        <f t="shared" si="74"/>
        <v>-3260</v>
      </c>
      <c r="AJ63" s="385"/>
      <c r="AL63" s="473">
        <f t="shared" si="47"/>
        <v>0</v>
      </c>
      <c r="AM63" s="473">
        <f t="shared" si="48"/>
        <v>-3260</v>
      </c>
    </row>
    <row r="64" spans="1:39" ht="12" customHeight="1">
      <c r="A64" s="184">
        <v>602.53</v>
      </c>
      <c r="B64" s="447" t="s">
        <v>276</v>
      </c>
      <c r="C64" s="387"/>
      <c r="D64" s="387"/>
      <c r="E64" s="467"/>
      <c r="F64" s="1128"/>
      <c r="G64" s="387"/>
      <c r="H64" s="1038"/>
      <c r="I64" s="1038"/>
      <c r="J64" s="387"/>
      <c r="K64" s="387"/>
      <c r="M64">
        <f t="shared" si="26"/>
        <v>6025300</v>
      </c>
      <c r="N64" s="478" t="str">
        <f t="shared" si="27"/>
        <v>Shpenzime per mirembajtjen e rrugeve, veprave ujore dhe rrjeteve hidraulike, elektrike, etj</v>
      </c>
      <c r="O64" s="385">
        <f t="shared" si="28"/>
        <v>0</v>
      </c>
      <c r="Q64">
        <f t="shared" si="1"/>
        <v>0</v>
      </c>
      <c r="R64" s="385">
        <f t="shared" si="17"/>
        <v>0</v>
      </c>
      <c r="V64" s="385">
        <f t="shared" si="9"/>
        <v>0</v>
      </c>
      <c r="W64" s="385">
        <f t="shared" si="2"/>
        <v>0</v>
      </c>
      <c r="X64" s="385">
        <v>0</v>
      </c>
      <c r="Y64" s="385">
        <v>119604</v>
      </c>
      <c r="AC64" s="385">
        <v>360396</v>
      </c>
      <c r="AD64" s="385">
        <f t="shared" si="69"/>
        <v>0</v>
      </c>
      <c r="AE64" s="385">
        <f t="shared" si="70"/>
        <v>480000</v>
      </c>
      <c r="AF64" s="471">
        <f t="shared" si="71"/>
        <v>0</v>
      </c>
      <c r="AG64" s="471">
        <f t="shared" si="72"/>
        <v>480</v>
      </c>
      <c r="AH64" s="471">
        <f t="shared" si="73"/>
        <v>0</v>
      </c>
      <c r="AI64" s="471">
        <f t="shared" si="74"/>
        <v>-480</v>
      </c>
      <c r="AJ64" s="385"/>
      <c r="AL64" s="473">
        <f t="shared" si="47"/>
        <v>0</v>
      </c>
      <c r="AM64" s="473">
        <f t="shared" si="48"/>
        <v>-480</v>
      </c>
    </row>
    <row r="65" spans="1:39" ht="12" customHeight="1">
      <c r="A65" s="182">
        <v>602.54</v>
      </c>
      <c r="B65" s="447" t="s">
        <v>233</v>
      </c>
      <c r="C65" s="387"/>
      <c r="D65" s="387">
        <v>167</v>
      </c>
      <c r="E65" s="467"/>
      <c r="F65" s="1128"/>
      <c r="G65" s="387"/>
      <c r="H65" s="1049"/>
      <c r="I65" s="1049"/>
      <c r="J65" s="387"/>
      <c r="K65" s="387"/>
      <c r="M65">
        <f t="shared" si="26"/>
        <v>6025400</v>
      </c>
      <c r="N65" s="478" t="str">
        <f t="shared" si="27"/>
        <v>Shpenzime per mirembajtjen e aparateve, paisjeve teknike dhe  veglave te punes</v>
      </c>
      <c r="O65" s="385">
        <f t="shared" si="28"/>
        <v>0</v>
      </c>
      <c r="Q65">
        <f t="shared" si="1"/>
        <v>0</v>
      </c>
      <c r="R65" s="385">
        <f t="shared" si="17"/>
        <v>0</v>
      </c>
      <c r="V65" s="385">
        <f t="shared" si="9"/>
        <v>0</v>
      </c>
      <c r="W65" s="385">
        <f t="shared" si="2"/>
        <v>0</v>
      </c>
      <c r="X65" s="385">
        <v>0</v>
      </c>
      <c r="Y65" s="385">
        <v>833500</v>
      </c>
      <c r="AC65" s="385">
        <v>346500</v>
      </c>
      <c r="AD65" s="385">
        <f t="shared" si="69"/>
        <v>0</v>
      </c>
      <c r="AE65" s="385">
        <f t="shared" si="70"/>
        <v>1180000</v>
      </c>
      <c r="AF65" s="471">
        <f t="shared" si="71"/>
        <v>0</v>
      </c>
      <c r="AG65" s="471">
        <f t="shared" si="72"/>
        <v>1180</v>
      </c>
      <c r="AH65" s="471">
        <f t="shared" si="73"/>
        <v>0</v>
      </c>
      <c r="AI65" s="471">
        <f t="shared" si="74"/>
        <v>-1180</v>
      </c>
      <c r="AJ65" s="385"/>
      <c r="AL65" s="473">
        <f t="shared" si="47"/>
        <v>0</v>
      </c>
      <c r="AM65" s="473">
        <f t="shared" si="48"/>
        <v>-1180</v>
      </c>
    </row>
    <row r="66" spans="1:39" ht="12" customHeight="1">
      <c r="A66" s="182">
        <v>602.54999999999995</v>
      </c>
      <c r="B66" s="447" t="s">
        <v>190</v>
      </c>
      <c r="C66" s="387"/>
      <c r="D66" s="387">
        <v>42</v>
      </c>
      <c r="E66" s="467"/>
      <c r="F66" s="1128"/>
      <c r="G66" s="387"/>
      <c r="H66" s="1049"/>
      <c r="I66" s="1049"/>
      <c r="J66" s="387"/>
      <c r="K66" s="387"/>
      <c r="M66">
        <f t="shared" si="26"/>
        <v>6025500</v>
      </c>
      <c r="N66" s="478" t="str">
        <f t="shared" si="27"/>
        <v>Shpenzime per mirembajtjen e mjeteve te transportit</v>
      </c>
      <c r="O66" s="385">
        <f t="shared" si="28"/>
        <v>0</v>
      </c>
      <c r="Q66">
        <f t="shared" si="1"/>
        <v>0</v>
      </c>
      <c r="R66" s="385">
        <f t="shared" si="17"/>
        <v>0</v>
      </c>
      <c r="V66" s="385">
        <f t="shared" si="9"/>
        <v>0</v>
      </c>
      <c r="W66" s="385">
        <f t="shared" si="2"/>
        <v>0</v>
      </c>
      <c r="X66" s="385">
        <v>0</v>
      </c>
      <c r="Y66" s="385">
        <v>434700</v>
      </c>
      <c r="AC66" s="385">
        <v>45300</v>
      </c>
      <c r="AD66" s="385">
        <f t="shared" si="69"/>
        <v>0</v>
      </c>
      <c r="AE66" s="385">
        <f t="shared" si="70"/>
        <v>480000</v>
      </c>
      <c r="AF66" s="471">
        <f t="shared" si="71"/>
        <v>0</v>
      </c>
      <c r="AG66" s="471">
        <f t="shared" si="72"/>
        <v>480</v>
      </c>
      <c r="AH66" s="471">
        <f t="shared" si="73"/>
        <v>0</v>
      </c>
      <c r="AI66" s="471">
        <f t="shared" si="74"/>
        <v>-480</v>
      </c>
      <c r="AJ66" s="385"/>
      <c r="AL66" s="473">
        <f t="shared" si="47"/>
        <v>0</v>
      </c>
      <c r="AM66" s="473">
        <f t="shared" si="48"/>
        <v>-480</v>
      </c>
    </row>
    <row r="67" spans="1:39" ht="12" customHeight="1">
      <c r="A67" s="184">
        <v>602.55999999999995</v>
      </c>
      <c r="B67" s="447" t="s">
        <v>234</v>
      </c>
      <c r="C67" s="387"/>
      <c r="D67" s="387"/>
      <c r="E67" s="467"/>
      <c r="F67" s="1128"/>
      <c r="G67" s="387"/>
      <c r="H67" s="1049"/>
      <c r="I67" s="1049"/>
      <c r="J67" s="387"/>
      <c r="K67" s="387"/>
      <c r="M67">
        <f t="shared" si="26"/>
        <v>6025599.9999999991</v>
      </c>
      <c r="N67" s="478" t="str">
        <f t="shared" si="27"/>
        <v>Shpenzime per mirembajtjen e rezerves shteterore</v>
      </c>
      <c r="O67" s="385">
        <f t="shared" si="28"/>
        <v>0</v>
      </c>
      <c r="Q67">
        <f t="shared" si="1"/>
        <v>0</v>
      </c>
      <c r="R67" s="385">
        <f t="shared" si="17"/>
        <v>0</v>
      </c>
      <c r="V67" s="385">
        <f t="shared" si="9"/>
        <v>0</v>
      </c>
      <c r="W67" s="385">
        <f t="shared" si="2"/>
        <v>0</v>
      </c>
      <c r="X67" s="385">
        <v>0</v>
      </c>
      <c r="Y67" s="385">
        <v>0</v>
      </c>
      <c r="AD67" s="385">
        <f t="shared" si="69"/>
        <v>0</v>
      </c>
      <c r="AE67" s="385">
        <f t="shared" si="70"/>
        <v>0</v>
      </c>
      <c r="AF67" s="471">
        <f t="shared" si="71"/>
        <v>0</v>
      </c>
      <c r="AG67" s="471">
        <f t="shared" si="72"/>
        <v>0</v>
      </c>
      <c r="AH67" s="471">
        <f t="shared" si="73"/>
        <v>0</v>
      </c>
      <c r="AI67" s="471">
        <f t="shared" si="74"/>
        <v>0</v>
      </c>
      <c r="AJ67" s="385"/>
      <c r="AL67" s="473">
        <f t="shared" si="47"/>
        <v>0</v>
      </c>
      <c r="AM67" s="473">
        <f t="shared" si="48"/>
        <v>0</v>
      </c>
    </row>
    <row r="68" spans="1:39" ht="12" customHeight="1">
      <c r="A68" s="184">
        <v>602.58000000000004</v>
      </c>
      <c r="B68" s="447" t="s">
        <v>278</v>
      </c>
      <c r="C68" s="387"/>
      <c r="D68" s="387">
        <v>738</v>
      </c>
      <c r="E68" s="467"/>
      <c r="F68" s="1128">
        <v>604</v>
      </c>
      <c r="G68" s="387"/>
      <c r="H68" s="1038"/>
      <c r="I68" s="1038"/>
      <c r="J68" s="387"/>
      <c r="K68" s="387"/>
      <c r="M68">
        <f t="shared" si="26"/>
        <v>6025800</v>
      </c>
      <c r="N68" s="478" t="str">
        <f t="shared" si="27"/>
        <v>Shpenzime per mirembajtjen e paisjeve te zyrave</v>
      </c>
      <c r="O68" s="385">
        <f t="shared" si="28"/>
        <v>0</v>
      </c>
      <c r="Q68">
        <f t="shared" si="1"/>
        <v>0</v>
      </c>
      <c r="R68" s="385">
        <f t="shared" si="17"/>
        <v>0</v>
      </c>
      <c r="V68" s="385">
        <f t="shared" si="9"/>
        <v>0</v>
      </c>
      <c r="W68" s="385">
        <f t="shared" si="2"/>
        <v>604</v>
      </c>
      <c r="X68" s="385">
        <v>0</v>
      </c>
      <c r="Y68" s="385">
        <v>0</v>
      </c>
      <c r="AA68" s="385">
        <v>1178400</v>
      </c>
      <c r="AC68" s="385">
        <v>421600</v>
      </c>
      <c r="AD68" s="385">
        <f t="shared" si="69"/>
        <v>0</v>
      </c>
      <c r="AE68" s="385">
        <f t="shared" si="70"/>
        <v>1600000</v>
      </c>
      <c r="AF68" s="471">
        <f t="shared" si="71"/>
        <v>0</v>
      </c>
      <c r="AG68" s="471">
        <f t="shared" si="72"/>
        <v>1600</v>
      </c>
      <c r="AH68" s="471">
        <f t="shared" si="73"/>
        <v>0</v>
      </c>
      <c r="AI68" s="471">
        <f t="shared" si="74"/>
        <v>-996</v>
      </c>
      <c r="AJ68" s="385"/>
      <c r="AL68" s="473">
        <f t="shared" si="47"/>
        <v>0</v>
      </c>
      <c r="AM68" s="473">
        <f t="shared" si="48"/>
        <v>-996</v>
      </c>
    </row>
    <row r="69" spans="1:39" s="152" customFormat="1" ht="12" customHeight="1">
      <c r="A69" s="494">
        <v>602.6</v>
      </c>
      <c r="B69" s="495" t="s">
        <v>274</v>
      </c>
      <c r="C69" s="492">
        <f>SUM(C70:C74)</f>
        <v>0</v>
      </c>
      <c r="D69" s="492">
        <f t="shared" ref="D69:K69" si="75">SUM(D70:D74)</f>
        <v>173</v>
      </c>
      <c r="E69" s="492">
        <f t="shared" si="75"/>
        <v>0</v>
      </c>
      <c r="F69" s="492">
        <f t="shared" si="75"/>
        <v>10976</v>
      </c>
      <c r="G69" s="492">
        <f t="shared" si="75"/>
        <v>0</v>
      </c>
      <c r="H69" s="1039">
        <f t="shared" si="75"/>
        <v>0</v>
      </c>
      <c r="I69" s="1039">
        <f t="shared" si="75"/>
        <v>11000</v>
      </c>
      <c r="J69" s="492">
        <f t="shared" si="75"/>
        <v>0</v>
      </c>
      <c r="K69" s="492">
        <f t="shared" si="75"/>
        <v>0</v>
      </c>
      <c r="M69">
        <f t="shared" si="26"/>
        <v>6026000</v>
      </c>
      <c r="N69" s="478" t="str">
        <f t="shared" si="27"/>
        <v>Shpenzime per qeramarrje</v>
      </c>
      <c r="O69" s="385">
        <f t="shared" si="28"/>
        <v>11000000</v>
      </c>
      <c r="P69" s="152">
        <v>1</v>
      </c>
      <c r="Q69">
        <f t="shared" si="1"/>
        <v>1</v>
      </c>
      <c r="R69" s="385">
        <f t="shared" si="17"/>
        <v>11000</v>
      </c>
      <c r="U69" s="152">
        <v>1</v>
      </c>
      <c r="V69" s="385">
        <f t="shared" si="9"/>
        <v>11000</v>
      </c>
      <c r="W69" s="385">
        <f t="shared" si="2"/>
        <v>10976</v>
      </c>
      <c r="X69" s="468">
        <f t="shared" ref="X69:Y69" si="76">SUM(X70:X74)</f>
        <v>0</v>
      </c>
      <c r="Y69" s="468">
        <f t="shared" si="76"/>
        <v>0</v>
      </c>
      <c r="Z69" s="468"/>
      <c r="AA69" s="468"/>
      <c r="AB69" s="468"/>
      <c r="AC69" s="468"/>
      <c r="AD69" s="385">
        <f t="shared" si="69"/>
        <v>0</v>
      </c>
      <c r="AE69" s="385">
        <f t="shared" si="70"/>
        <v>0</v>
      </c>
      <c r="AF69" s="471">
        <f t="shared" si="71"/>
        <v>0</v>
      </c>
      <c r="AG69" s="471">
        <f t="shared" si="72"/>
        <v>0</v>
      </c>
      <c r="AH69" s="471">
        <f t="shared" si="73"/>
        <v>0</v>
      </c>
      <c r="AI69" s="471">
        <f t="shared" si="74"/>
        <v>10976</v>
      </c>
      <c r="AJ69" s="385"/>
      <c r="AK69"/>
      <c r="AL69" s="473">
        <f t="shared" si="47"/>
        <v>0</v>
      </c>
      <c r="AM69" s="473">
        <f t="shared" si="48"/>
        <v>10976</v>
      </c>
    </row>
    <row r="70" spans="1:39" ht="12" customHeight="1">
      <c r="A70" s="184">
        <v>602.61</v>
      </c>
      <c r="B70" s="447" t="s">
        <v>235</v>
      </c>
      <c r="C70" s="387"/>
      <c r="D70" s="387">
        <v>173</v>
      </c>
      <c r="E70" s="387"/>
      <c r="F70" s="1144">
        <v>10976</v>
      </c>
      <c r="G70" s="387"/>
      <c r="H70" s="1038"/>
      <c r="I70" s="1038">
        <v>11000</v>
      </c>
      <c r="J70" s="387"/>
      <c r="K70" s="387"/>
      <c r="M70">
        <f t="shared" si="26"/>
        <v>6026100</v>
      </c>
      <c r="N70" s="478" t="str">
        <f t="shared" si="27"/>
        <v>Shpenzime per qeramarrje  ambjentesh</v>
      </c>
      <c r="O70" s="385">
        <f t="shared" si="28"/>
        <v>11000000</v>
      </c>
      <c r="Q70">
        <f t="shared" si="1"/>
        <v>1</v>
      </c>
      <c r="R70" s="385">
        <f t="shared" si="17"/>
        <v>11000</v>
      </c>
      <c r="V70" s="385">
        <f t="shared" si="9"/>
        <v>11000</v>
      </c>
      <c r="W70" s="385">
        <f t="shared" si="2"/>
        <v>10976</v>
      </c>
      <c r="AD70" s="385">
        <f t="shared" si="69"/>
        <v>0</v>
      </c>
      <c r="AE70" s="385">
        <f t="shared" si="70"/>
        <v>0</v>
      </c>
      <c r="AF70" s="471">
        <f t="shared" si="71"/>
        <v>0</v>
      </c>
      <c r="AG70" s="471">
        <f t="shared" si="72"/>
        <v>0</v>
      </c>
      <c r="AH70" s="471">
        <f t="shared" si="73"/>
        <v>0</v>
      </c>
      <c r="AI70" s="471">
        <f t="shared" si="74"/>
        <v>10976</v>
      </c>
      <c r="AJ70" s="385"/>
      <c r="AL70" s="473">
        <f t="shared" si="47"/>
        <v>0</v>
      </c>
      <c r="AM70" s="473">
        <f t="shared" si="48"/>
        <v>10976</v>
      </c>
    </row>
    <row r="71" spans="1:39" ht="12" customHeight="1">
      <c r="A71" s="184">
        <v>602.62</v>
      </c>
      <c r="B71" s="447" t="s">
        <v>236</v>
      </c>
      <c r="C71" s="387"/>
      <c r="D71" s="387"/>
      <c r="E71" s="387"/>
      <c r="F71" s="1038"/>
      <c r="G71" s="387"/>
      <c r="H71" s="1038"/>
      <c r="I71" s="1038"/>
      <c r="J71" s="387"/>
      <c r="K71" s="387"/>
      <c r="M71">
        <f t="shared" si="26"/>
        <v>6026200</v>
      </c>
      <c r="N71" s="478" t="str">
        <f t="shared" si="27"/>
        <v>Shpenzime per qeramarrje  per pronat residenciale</v>
      </c>
      <c r="O71" s="385">
        <f t="shared" si="28"/>
        <v>0</v>
      </c>
      <c r="Q71">
        <f t="shared" si="1"/>
        <v>0</v>
      </c>
      <c r="R71" s="385">
        <f t="shared" si="17"/>
        <v>0</v>
      </c>
      <c r="V71" s="385">
        <f t="shared" si="9"/>
        <v>0</v>
      </c>
      <c r="W71" s="385">
        <f t="shared" si="2"/>
        <v>0</v>
      </c>
      <c r="AD71" s="385">
        <f t="shared" si="69"/>
        <v>0</v>
      </c>
      <c r="AE71" s="385">
        <f t="shared" si="70"/>
        <v>0</v>
      </c>
      <c r="AF71" s="471">
        <f t="shared" si="71"/>
        <v>0</v>
      </c>
      <c r="AG71" s="471">
        <f t="shared" si="72"/>
        <v>0</v>
      </c>
      <c r="AH71" s="471">
        <f t="shared" si="73"/>
        <v>0</v>
      </c>
      <c r="AI71" s="471">
        <f t="shared" si="74"/>
        <v>0</v>
      </c>
      <c r="AJ71" s="385"/>
      <c r="AL71" s="473">
        <f t="shared" si="47"/>
        <v>0</v>
      </c>
      <c r="AM71" s="473">
        <f t="shared" si="48"/>
        <v>0</v>
      </c>
    </row>
    <row r="72" spans="1:39" ht="12" customHeight="1">
      <c r="A72" s="184">
        <v>602.63</v>
      </c>
      <c r="B72" s="447" t="s">
        <v>237</v>
      </c>
      <c r="C72" s="387"/>
      <c r="D72" s="387"/>
      <c r="E72" s="387"/>
      <c r="F72" s="1038"/>
      <c r="G72" s="387"/>
      <c r="H72" s="1049"/>
      <c r="I72" s="1049"/>
      <c r="J72" s="387"/>
      <c r="K72" s="387"/>
      <c r="M72">
        <f t="shared" si="26"/>
        <v>6026300</v>
      </c>
      <c r="N72" s="478" t="str">
        <f t="shared" si="27"/>
        <v>Shpenzime per qeramarrje per aparate dhe pajisjet teknike, makineri</v>
      </c>
      <c r="O72" s="385">
        <f t="shared" si="28"/>
        <v>0</v>
      </c>
      <c r="Q72">
        <f t="shared" si="1"/>
        <v>0</v>
      </c>
      <c r="R72" s="385">
        <f t="shared" si="17"/>
        <v>0</v>
      </c>
      <c r="V72" s="385">
        <f t="shared" si="9"/>
        <v>0</v>
      </c>
      <c r="W72" s="385">
        <f t="shared" si="2"/>
        <v>0</v>
      </c>
      <c r="AD72" s="385">
        <f t="shared" si="69"/>
        <v>0</v>
      </c>
      <c r="AE72" s="385">
        <f t="shared" si="70"/>
        <v>0</v>
      </c>
      <c r="AF72" s="471">
        <f t="shared" si="71"/>
        <v>0</v>
      </c>
      <c r="AG72" s="471">
        <f t="shared" si="72"/>
        <v>0</v>
      </c>
      <c r="AH72" s="471">
        <f t="shared" si="73"/>
        <v>0</v>
      </c>
      <c r="AI72" s="471">
        <f t="shared" si="74"/>
        <v>0</v>
      </c>
      <c r="AJ72" s="385"/>
      <c r="AL72" s="473">
        <f t="shared" si="47"/>
        <v>0</v>
      </c>
      <c r="AM72" s="473">
        <f t="shared" si="48"/>
        <v>0</v>
      </c>
    </row>
    <row r="73" spans="1:39" ht="12" customHeight="1">
      <c r="A73" s="185">
        <v>602.64</v>
      </c>
      <c r="B73" s="447" t="s">
        <v>240</v>
      </c>
      <c r="C73" s="387"/>
      <c r="D73" s="387"/>
      <c r="E73" s="387"/>
      <c r="F73" s="1038"/>
      <c r="G73" s="387"/>
      <c r="H73" s="1049"/>
      <c r="I73" s="1049"/>
      <c r="J73" s="387"/>
      <c r="K73" s="387"/>
      <c r="M73">
        <f t="shared" si="26"/>
        <v>6026400</v>
      </c>
      <c r="N73" s="478" t="str">
        <f t="shared" si="27"/>
        <v>Shpenzime per qeramarrje mjetesh transporti</v>
      </c>
      <c r="O73" s="385">
        <f t="shared" si="28"/>
        <v>0</v>
      </c>
      <c r="Q73">
        <f t="shared" si="1"/>
        <v>0</v>
      </c>
      <c r="R73" s="385">
        <f t="shared" si="17"/>
        <v>0</v>
      </c>
      <c r="V73" s="385">
        <f t="shared" si="9"/>
        <v>0</v>
      </c>
      <c r="W73" s="385">
        <f t="shared" si="2"/>
        <v>0</v>
      </c>
      <c r="AD73" s="385">
        <f t="shared" si="69"/>
        <v>0</v>
      </c>
      <c r="AE73" s="385">
        <f t="shared" si="70"/>
        <v>0</v>
      </c>
      <c r="AF73" s="471">
        <f t="shared" si="71"/>
        <v>0</v>
      </c>
      <c r="AG73" s="471">
        <f t="shared" si="72"/>
        <v>0</v>
      </c>
      <c r="AH73" s="471">
        <f t="shared" si="73"/>
        <v>0</v>
      </c>
      <c r="AI73" s="471">
        <f t="shared" si="74"/>
        <v>0</v>
      </c>
      <c r="AJ73" s="385"/>
      <c r="AL73" s="473">
        <f t="shared" si="47"/>
        <v>0</v>
      </c>
      <c r="AM73" s="473">
        <f t="shared" si="48"/>
        <v>0</v>
      </c>
    </row>
    <row r="74" spans="1:39" ht="12" customHeight="1">
      <c r="A74" s="186">
        <v>602.69000000000005</v>
      </c>
      <c r="B74" s="447" t="s">
        <v>241</v>
      </c>
      <c r="C74" s="387"/>
      <c r="D74" s="387"/>
      <c r="E74" s="387"/>
      <c r="F74" s="1038"/>
      <c r="G74" s="387"/>
      <c r="H74" s="1049"/>
      <c r="I74" s="1049"/>
      <c r="J74" s="387"/>
      <c r="K74" s="387"/>
      <c r="M74">
        <f t="shared" si="26"/>
        <v>6026900.0000000009</v>
      </c>
      <c r="N74" s="478" t="str">
        <f t="shared" si="27"/>
        <v>Shpenzime te tjera qeraje</v>
      </c>
      <c r="O74" s="385">
        <f t="shared" si="28"/>
        <v>0</v>
      </c>
      <c r="Q74">
        <f t="shared" si="1"/>
        <v>0</v>
      </c>
      <c r="R74" s="385">
        <f t="shared" si="17"/>
        <v>0</v>
      </c>
      <c r="V74" s="385">
        <f t="shared" si="9"/>
        <v>0</v>
      </c>
      <c r="W74" s="385">
        <f t="shared" si="2"/>
        <v>0</v>
      </c>
      <c r="AD74" s="385">
        <f t="shared" si="69"/>
        <v>0</v>
      </c>
      <c r="AE74" s="385">
        <f t="shared" si="70"/>
        <v>0</v>
      </c>
      <c r="AF74" s="471">
        <f t="shared" si="71"/>
        <v>0</v>
      </c>
      <c r="AG74" s="471">
        <f t="shared" si="72"/>
        <v>0</v>
      </c>
      <c r="AH74" s="471">
        <f t="shared" si="73"/>
        <v>0</v>
      </c>
      <c r="AI74" s="471">
        <f t="shared" si="74"/>
        <v>0</v>
      </c>
      <c r="AJ74" s="385"/>
      <c r="AL74" s="473">
        <f t="shared" si="47"/>
        <v>0</v>
      </c>
      <c r="AM74" s="473">
        <f t="shared" si="48"/>
        <v>0</v>
      </c>
    </row>
    <row r="75" spans="1:39" s="152" customFormat="1" ht="12" customHeight="1">
      <c r="A75" s="496">
        <v>602.70000000000005</v>
      </c>
      <c r="B75" s="497" t="s">
        <v>275</v>
      </c>
      <c r="C75" s="492">
        <f>SUM(C76:C81)</f>
        <v>0</v>
      </c>
      <c r="D75" s="492">
        <f t="shared" ref="D75:K75" si="77">SUM(D76:D81)</f>
        <v>5000</v>
      </c>
      <c r="E75" s="492">
        <f t="shared" si="77"/>
        <v>0</v>
      </c>
      <c r="F75" s="492">
        <f t="shared" si="77"/>
        <v>2698</v>
      </c>
      <c r="G75" s="492">
        <f t="shared" si="77"/>
        <v>0</v>
      </c>
      <c r="H75" s="1039">
        <f t="shared" si="77"/>
        <v>0</v>
      </c>
      <c r="I75" s="1039">
        <f t="shared" si="77"/>
        <v>4000</v>
      </c>
      <c r="J75" s="492">
        <f t="shared" si="77"/>
        <v>0</v>
      </c>
      <c r="K75" s="492">
        <f t="shared" si="77"/>
        <v>0</v>
      </c>
      <c r="M75">
        <f t="shared" si="26"/>
        <v>6027000</v>
      </c>
      <c r="N75" s="478" t="str">
        <f t="shared" si="27"/>
        <v>Shpenzime per detyrime dhe kompensime legale</v>
      </c>
      <c r="O75" s="385">
        <f t="shared" si="28"/>
        <v>4000000</v>
      </c>
      <c r="P75" s="152">
        <v>1</v>
      </c>
      <c r="Q75">
        <f t="shared" si="1"/>
        <v>1</v>
      </c>
      <c r="R75" s="385">
        <f t="shared" si="17"/>
        <v>4000</v>
      </c>
      <c r="U75" s="152">
        <v>1</v>
      </c>
      <c r="V75" s="385">
        <f t="shared" si="9"/>
        <v>4000</v>
      </c>
      <c r="W75" s="385">
        <f t="shared" si="2"/>
        <v>2698</v>
      </c>
      <c r="X75" s="468">
        <f t="shared" ref="X75:Y75" si="78">SUM(X76:X81)</f>
        <v>0</v>
      </c>
      <c r="Y75" s="468">
        <f t="shared" si="78"/>
        <v>0</v>
      </c>
      <c r="Z75" s="468"/>
      <c r="AA75" s="468"/>
      <c r="AB75" s="468"/>
      <c r="AC75" s="468"/>
      <c r="AD75" s="385">
        <f t="shared" si="69"/>
        <v>0</v>
      </c>
      <c r="AE75" s="385">
        <f t="shared" si="70"/>
        <v>0</v>
      </c>
      <c r="AF75" s="471">
        <f t="shared" si="71"/>
        <v>0</v>
      </c>
      <c r="AG75" s="471">
        <f t="shared" si="72"/>
        <v>0</v>
      </c>
      <c r="AH75" s="471">
        <f t="shared" si="73"/>
        <v>0</v>
      </c>
      <c r="AI75" s="471">
        <f t="shared" si="74"/>
        <v>2698</v>
      </c>
      <c r="AJ75" s="385"/>
      <c r="AK75"/>
      <c r="AL75" s="473">
        <f t="shared" si="47"/>
        <v>0</v>
      </c>
      <c r="AM75" s="473">
        <f t="shared" si="48"/>
        <v>2698</v>
      </c>
    </row>
    <row r="76" spans="1:39" ht="12" customHeight="1">
      <c r="A76" s="186">
        <v>602.71</v>
      </c>
      <c r="B76" s="447" t="s">
        <v>242</v>
      </c>
      <c r="C76" s="387"/>
      <c r="D76" s="387"/>
      <c r="E76" s="387"/>
      <c r="F76" s="1144"/>
      <c r="G76" s="387"/>
      <c r="H76" s="1049"/>
      <c r="I76" s="1049"/>
      <c r="J76" s="387"/>
      <c r="K76" s="387"/>
      <c r="M76">
        <f t="shared" si="26"/>
        <v>6027100</v>
      </c>
      <c r="N76" s="478" t="str">
        <f t="shared" si="27"/>
        <v>Shpenzime per kompensim per ish te perndjekurit politike</v>
      </c>
      <c r="O76" s="385">
        <f t="shared" si="28"/>
        <v>0</v>
      </c>
      <c r="Q76">
        <f t="shared" si="1"/>
        <v>0</v>
      </c>
      <c r="R76" s="385">
        <f t="shared" si="17"/>
        <v>0</v>
      </c>
      <c r="V76" s="385">
        <f t="shared" si="9"/>
        <v>0</v>
      </c>
      <c r="W76" s="385">
        <f t="shared" si="2"/>
        <v>0</v>
      </c>
      <c r="AD76" s="385">
        <f t="shared" si="69"/>
        <v>0</v>
      </c>
      <c r="AE76" s="385">
        <f t="shared" si="70"/>
        <v>0</v>
      </c>
      <c r="AF76" s="471">
        <f t="shared" si="71"/>
        <v>0</v>
      </c>
      <c r="AG76" s="471">
        <f t="shared" si="72"/>
        <v>0</v>
      </c>
      <c r="AH76" s="471">
        <f t="shared" si="73"/>
        <v>0</v>
      </c>
      <c r="AI76" s="471">
        <f t="shared" si="74"/>
        <v>0</v>
      </c>
      <c r="AJ76" s="385"/>
      <c r="AL76" s="473">
        <f t="shared" si="47"/>
        <v>0</v>
      </c>
      <c r="AM76" s="473">
        <f t="shared" si="48"/>
        <v>0</v>
      </c>
    </row>
    <row r="77" spans="1:39" ht="12" customHeight="1">
      <c r="A77" s="186">
        <v>602.72</v>
      </c>
      <c r="B77" s="447" t="s">
        <v>243</v>
      </c>
      <c r="C77" s="387"/>
      <c r="D77" s="387"/>
      <c r="E77" s="387"/>
      <c r="F77" s="1144"/>
      <c r="G77" s="387"/>
      <c r="H77" s="1049"/>
      <c r="I77" s="1049"/>
      <c r="J77" s="387"/>
      <c r="K77" s="387"/>
      <c r="M77">
        <f t="shared" si="26"/>
        <v>6027200</v>
      </c>
      <c r="N77" s="478" t="str">
        <f t="shared" si="27"/>
        <v>Shpenzime per kompensim per burgosjet e padrejta</v>
      </c>
      <c r="O77" s="385">
        <f t="shared" si="28"/>
        <v>0</v>
      </c>
      <c r="Q77">
        <f t="shared" si="1"/>
        <v>0</v>
      </c>
      <c r="R77" s="385">
        <f t="shared" si="17"/>
        <v>0</v>
      </c>
      <c r="V77" s="385">
        <f t="shared" si="9"/>
        <v>0</v>
      </c>
      <c r="W77" s="385">
        <f t="shared" si="2"/>
        <v>0</v>
      </c>
      <c r="AD77" s="385">
        <f t="shared" si="69"/>
        <v>0</v>
      </c>
      <c r="AE77" s="385">
        <f t="shared" si="70"/>
        <v>0</v>
      </c>
      <c r="AF77" s="471">
        <f t="shared" si="71"/>
        <v>0</v>
      </c>
      <c r="AG77" s="471">
        <f t="shared" si="72"/>
        <v>0</v>
      </c>
      <c r="AH77" s="471">
        <f t="shared" si="73"/>
        <v>0</v>
      </c>
      <c r="AI77" s="471">
        <f t="shared" si="74"/>
        <v>0</v>
      </c>
      <c r="AJ77" s="385"/>
      <c r="AL77" s="473">
        <f t="shared" si="47"/>
        <v>0</v>
      </c>
      <c r="AM77" s="473">
        <f t="shared" si="48"/>
        <v>0</v>
      </c>
    </row>
    <row r="78" spans="1:39" ht="12" customHeight="1">
      <c r="A78" s="186">
        <v>602.73</v>
      </c>
      <c r="B78" s="447" t="s">
        <v>244</v>
      </c>
      <c r="C78" s="387"/>
      <c r="D78" s="387"/>
      <c r="E78" s="387"/>
      <c r="F78" s="1144"/>
      <c r="G78" s="387"/>
      <c r="H78" s="1049"/>
      <c r="I78" s="1049"/>
      <c r="J78" s="387"/>
      <c r="K78" s="387"/>
      <c r="M78">
        <f t="shared" si="26"/>
        <v>6027300</v>
      </c>
      <c r="N78" s="478" t="str">
        <f t="shared" si="27"/>
        <v>Shpenzime kompensimi per shpronesim ne te kaluaren</v>
      </c>
      <c r="O78" s="385">
        <f t="shared" si="28"/>
        <v>0</v>
      </c>
      <c r="Q78">
        <f t="shared" si="1"/>
        <v>0</v>
      </c>
      <c r="R78" s="385">
        <f t="shared" si="17"/>
        <v>0</v>
      </c>
      <c r="V78" s="385">
        <f t="shared" si="9"/>
        <v>0</v>
      </c>
      <c r="W78" s="385">
        <f t="shared" si="2"/>
        <v>0</v>
      </c>
      <c r="AD78" s="385">
        <f t="shared" si="69"/>
        <v>0</v>
      </c>
      <c r="AE78" s="385">
        <f t="shared" si="70"/>
        <v>0</v>
      </c>
      <c r="AF78" s="471">
        <f t="shared" si="71"/>
        <v>0</v>
      </c>
      <c r="AG78" s="471">
        <f t="shared" si="72"/>
        <v>0</v>
      </c>
      <c r="AH78" s="471">
        <f t="shared" si="73"/>
        <v>0</v>
      </c>
      <c r="AI78" s="471">
        <f t="shared" si="74"/>
        <v>0</v>
      </c>
      <c r="AJ78" s="385"/>
      <c r="AL78" s="473">
        <f t="shared" si="47"/>
        <v>0</v>
      </c>
      <c r="AM78" s="473">
        <f t="shared" si="48"/>
        <v>0</v>
      </c>
    </row>
    <row r="79" spans="1:39" ht="12" customHeight="1">
      <c r="A79" s="186">
        <v>602.74</v>
      </c>
      <c r="B79" s="447" t="s">
        <v>245</v>
      </c>
      <c r="C79" s="387"/>
      <c r="D79" s="387">
        <v>5000</v>
      </c>
      <c r="E79" s="387"/>
      <c r="F79" s="1144">
        <v>2698</v>
      </c>
      <c r="G79" s="387"/>
      <c r="H79" s="1038"/>
      <c r="I79" s="1038">
        <v>4000</v>
      </c>
      <c r="J79" s="387"/>
      <c r="K79" s="387"/>
      <c r="M79">
        <f t="shared" si="26"/>
        <v>6027400</v>
      </c>
      <c r="N79" s="478" t="str">
        <f t="shared" si="27"/>
        <v>Shpenzime per ekzekutim te vendimeve gjyqesore per largim nga puna</v>
      </c>
      <c r="O79" s="385">
        <f t="shared" si="28"/>
        <v>4000000</v>
      </c>
      <c r="Q79">
        <f t="shared" si="1"/>
        <v>1</v>
      </c>
      <c r="R79" s="385">
        <f t="shared" si="17"/>
        <v>4000</v>
      </c>
      <c r="V79" s="385">
        <f t="shared" si="9"/>
        <v>4000</v>
      </c>
      <c r="W79" s="385">
        <f t="shared" si="2"/>
        <v>2698</v>
      </c>
      <c r="AD79" s="385">
        <f t="shared" si="69"/>
        <v>0</v>
      </c>
      <c r="AE79" s="385">
        <f t="shared" si="70"/>
        <v>0</v>
      </c>
      <c r="AF79" s="471">
        <f t="shared" si="71"/>
        <v>0</v>
      </c>
      <c r="AG79" s="471">
        <f t="shared" si="72"/>
        <v>0</v>
      </c>
      <c r="AH79" s="471">
        <f t="shared" si="73"/>
        <v>0</v>
      </c>
      <c r="AI79" s="471">
        <f t="shared" si="74"/>
        <v>2698</v>
      </c>
      <c r="AJ79" s="385"/>
      <c r="AL79" s="473">
        <f t="shared" si="47"/>
        <v>0</v>
      </c>
      <c r="AM79" s="473">
        <f t="shared" si="48"/>
        <v>2698</v>
      </c>
    </row>
    <row r="80" spans="1:39" ht="12" customHeight="1">
      <c r="A80" s="186">
        <v>602.75</v>
      </c>
      <c r="B80" s="447" t="s">
        <v>246</v>
      </c>
      <c r="C80" s="387"/>
      <c r="D80" s="387"/>
      <c r="E80" s="387"/>
      <c r="F80" s="1144"/>
      <c r="G80" s="387"/>
      <c r="H80" s="1049"/>
      <c r="I80" s="1049"/>
      <c r="J80" s="387"/>
      <c r="K80" s="387"/>
      <c r="M80">
        <f t="shared" si="26"/>
        <v>6027500</v>
      </c>
      <c r="N80" s="478" t="str">
        <f t="shared" si="27"/>
        <v>Shpenzime per ekzekutim te detyrime kontraktuale te papaguara</v>
      </c>
      <c r="O80" s="385">
        <f t="shared" si="28"/>
        <v>0</v>
      </c>
      <c r="Q80">
        <f t="shared" si="1"/>
        <v>0</v>
      </c>
      <c r="R80" s="385">
        <f t="shared" si="17"/>
        <v>0</v>
      </c>
      <c r="V80" s="385">
        <f t="shared" si="9"/>
        <v>0</v>
      </c>
      <c r="W80" s="385">
        <f t="shared" si="2"/>
        <v>0</v>
      </c>
      <c r="AD80" s="385">
        <f t="shared" si="69"/>
        <v>0</v>
      </c>
      <c r="AE80" s="385">
        <f t="shared" si="70"/>
        <v>0</v>
      </c>
      <c r="AF80" s="471">
        <f t="shared" si="71"/>
        <v>0</v>
      </c>
      <c r="AG80" s="471">
        <f t="shared" si="72"/>
        <v>0</v>
      </c>
      <c r="AH80" s="471">
        <f t="shared" si="73"/>
        <v>0</v>
      </c>
      <c r="AI80" s="471">
        <f t="shared" si="74"/>
        <v>0</v>
      </c>
      <c r="AJ80" s="385"/>
      <c r="AL80" s="473">
        <f t="shared" si="47"/>
        <v>0</v>
      </c>
      <c r="AM80" s="473">
        <f t="shared" si="48"/>
        <v>0</v>
      </c>
    </row>
    <row r="81" spans="1:39" ht="12" customHeight="1">
      <c r="A81" s="186">
        <v>602.79</v>
      </c>
      <c r="B81" s="447" t="s">
        <v>247</v>
      </c>
      <c r="C81" s="387"/>
      <c r="D81" s="387"/>
      <c r="E81" s="387"/>
      <c r="F81" s="1144"/>
      <c r="G81" s="387"/>
      <c r="H81" s="1049"/>
      <c r="I81" s="1049"/>
      <c r="J81" s="387"/>
      <c r="K81" s="387"/>
      <c r="M81">
        <f t="shared" si="26"/>
        <v>6027900</v>
      </c>
      <c r="N81" s="478" t="str">
        <f t="shared" si="27"/>
        <v>Shpenzime per kompensime te tjera te papaguara</v>
      </c>
      <c r="O81" s="385">
        <f t="shared" si="28"/>
        <v>0</v>
      </c>
      <c r="Q81">
        <f t="shared" ref="Q81:Q96" si="79">IF(AND(H81=0,I81=0),0,1)</f>
        <v>0</v>
      </c>
      <c r="R81" s="385">
        <f t="shared" si="17"/>
        <v>0</v>
      </c>
      <c r="V81" s="385">
        <f t="shared" ref="V81:V96" si="80">SUM(H81:I81)</f>
        <v>0</v>
      </c>
      <c r="W81" s="385">
        <f t="shared" ref="W81:W95" si="81">SUM(E81:F81)</f>
        <v>0</v>
      </c>
      <c r="AD81" s="385">
        <f t="shared" si="69"/>
        <v>0</v>
      </c>
      <c r="AE81" s="385">
        <f t="shared" si="70"/>
        <v>0</v>
      </c>
      <c r="AF81" s="471">
        <f t="shared" si="71"/>
        <v>0</v>
      </c>
      <c r="AG81" s="471">
        <f t="shared" si="72"/>
        <v>0</v>
      </c>
      <c r="AH81" s="471">
        <f t="shared" si="73"/>
        <v>0</v>
      </c>
      <c r="AI81" s="471">
        <f t="shared" si="74"/>
        <v>0</v>
      </c>
      <c r="AJ81" s="385"/>
      <c r="AL81" s="473">
        <f t="shared" ref="AL81:AL96" si="82">E81-AF81</f>
        <v>0</v>
      </c>
      <c r="AM81" s="473">
        <f t="shared" ref="AM81:AM96" si="83">F81-AG81</f>
        <v>0</v>
      </c>
    </row>
    <row r="82" spans="1:39" s="152" customFormat="1" ht="12" customHeight="1">
      <c r="A82" s="496">
        <v>602.79999999999995</v>
      </c>
      <c r="B82" s="496" t="s">
        <v>33</v>
      </c>
      <c r="C82" s="492">
        <f>SUM(C83:C84)</f>
        <v>0</v>
      </c>
      <c r="D82" s="492">
        <f t="shared" ref="D82:K82" si="84">SUM(D83:D84)</f>
        <v>0</v>
      </c>
      <c r="E82" s="492">
        <f t="shared" si="84"/>
        <v>0</v>
      </c>
      <c r="F82" s="492">
        <f t="shared" si="84"/>
        <v>0</v>
      </c>
      <c r="G82" s="492">
        <f t="shared" si="84"/>
        <v>0</v>
      </c>
      <c r="H82" s="1039">
        <f t="shared" si="84"/>
        <v>0</v>
      </c>
      <c r="I82" s="1039">
        <f t="shared" si="84"/>
        <v>0</v>
      </c>
      <c r="J82" s="492">
        <f t="shared" si="84"/>
        <v>0</v>
      </c>
      <c r="K82" s="492">
        <f t="shared" si="84"/>
        <v>0</v>
      </c>
      <c r="M82">
        <f t="shared" si="26"/>
        <v>6028000</v>
      </c>
      <c r="N82" s="478" t="str">
        <f t="shared" si="27"/>
        <v>Shpenzime te lidhura me huamarrjen per hua</v>
      </c>
      <c r="O82" s="385">
        <f t="shared" si="28"/>
        <v>0</v>
      </c>
      <c r="P82" s="152">
        <v>1</v>
      </c>
      <c r="Q82">
        <f t="shared" si="79"/>
        <v>0</v>
      </c>
      <c r="R82" s="385">
        <f t="shared" si="17"/>
        <v>0</v>
      </c>
      <c r="U82" s="152">
        <v>1</v>
      </c>
      <c r="V82" s="385">
        <f t="shared" si="80"/>
        <v>0</v>
      </c>
      <c r="W82" s="385">
        <f t="shared" si="81"/>
        <v>0</v>
      </c>
      <c r="X82" s="468"/>
      <c r="Y82" s="468"/>
      <c r="Z82" s="468"/>
      <c r="AA82" s="468"/>
      <c r="AB82" s="468"/>
      <c r="AC82" s="468"/>
      <c r="AD82" s="385">
        <f t="shared" si="69"/>
        <v>0</v>
      </c>
      <c r="AE82" s="385">
        <f t="shared" si="70"/>
        <v>0</v>
      </c>
      <c r="AF82" s="471">
        <f t="shared" si="71"/>
        <v>0</v>
      </c>
      <c r="AG82" s="471">
        <f t="shared" si="72"/>
        <v>0</v>
      </c>
      <c r="AH82" s="471">
        <f t="shared" si="73"/>
        <v>0</v>
      </c>
      <c r="AI82" s="471">
        <f t="shared" si="74"/>
        <v>0</v>
      </c>
      <c r="AJ82" s="385"/>
      <c r="AK82"/>
      <c r="AL82" s="473">
        <f t="shared" si="82"/>
        <v>0</v>
      </c>
      <c r="AM82" s="473">
        <f t="shared" si="83"/>
        <v>0</v>
      </c>
    </row>
    <row r="83" spans="1:39" ht="12" customHeight="1">
      <c r="A83" s="186">
        <v>602.80999999999995</v>
      </c>
      <c r="B83" s="447" t="s">
        <v>262</v>
      </c>
      <c r="C83" s="387"/>
      <c r="D83" s="387"/>
      <c r="E83" s="387"/>
      <c r="F83" s="1038"/>
      <c r="G83" s="387"/>
      <c r="H83" s="1049"/>
      <c r="I83" s="1049"/>
      <c r="J83" s="387"/>
      <c r="K83" s="387"/>
      <c r="M83">
        <f t="shared" si="26"/>
        <v>6028099.9999999991</v>
      </c>
      <c r="N83" s="478" t="str">
        <f t="shared" si="27"/>
        <v>Shpenzime per kuota qe rrjedhin nga detyrimet</v>
      </c>
      <c r="O83" s="385">
        <f t="shared" si="28"/>
        <v>0</v>
      </c>
      <c r="Q83">
        <f t="shared" si="79"/>
        <v>0</v>
      </c>
      <c r="R83" s="385">
        <f t="shared" ref="R83:R95" si="85">SUM(H83:I83)</f>
        <v>0</v>
      </c>
      <c r="V83" s="385">
        <f t="shared" si="80"/>
        <v>0</v>
      </c>
      <c r="W83" s="385">
        <f t="shared" si="81"/>
        <v>0</v>
      </c>
      <c r="AD83" s="385">
        <f t="shared" si="69"/>
        <v>0</v>
      </c>
      <c r="AE83" s="385">
        <f t="shared" si="70"/>
        <v>0</v>
      </c>
      <c r="AF83" s="471">
        <f t="shared" si="71"/>
        <v>0</v>
      </c>
      <c r="AG83" s="471">
        <f t="shared" si="72"/>
        <v>0</v>
      </c>
      <c r="AH83" s="471">
        <f t="shared" si="73"/>
        <v>0</v>
      </c>
      <c r="AI83" s="471">
        <f t="shared" si="74"/>
        <v>0</v>
      </c>
      <c r="AJ83" s="385"/>
      <c r="AL83" s="473">
        <f t="shared" si="82"/>
        <v>0</v>
      </c>
      <c r="AM83" s="473">
        <f t="shared" si="83"/>
        <v>0</v>
      </c>
    </row>
    <row r="84" spans="1:39" ht="12" customHeight="1">
      <c r="A84" s="186">
        <v>602.82000000000005</v>
      </c>
      <c r="B84" s="447" t="s">
        <v>271</v>
      </c>
      <c r="C84" s="387"/>
      <c r="D84" s="387"/>
      <c r="E84" s="387"/>
      <c r="F84" s="1038"/>
      <c r="G84" s="387"/>
      <c r="H84" s="1049"/>
      <c r="I84" s="1049"/>
      <c r="J84" s="387"/>
      <c r="K84" s="387"/>
      <c r="M84">
        <f t="shared" si="26"/>
        <v>6028200.0000000009</v>
      </c>
      <c r="N84" s="478" t="str">
        <f t="shared" si="27"/>
        <v>Shpenzime te tjera lidhur me huamarrjen</v>
      </c>
      <c r="O84" s="385">
        <f t="shared" si="28"/>
        <v>0</v>
      </c>
      <c r="Q84">
        <f t="shared" si="79"/>
        <v>0</v>
      </c>
      <c r="R84" s="385">
        <f t="shared" si="85"/>
        <v>0</v>
      </c>
      <c r="V84" s="385">
        <f t="shared" si="80"/>
        <v>0</v>
      </c>
      <c r="W84" s="385">
        <f t="shared" si="81"/>
        <v>0</v>
      </c>
      <c r="AD84" s="385">
        <f t="shared" si="69"/>
        <v>0</v>
      </c>
      <c r="AE84" s="385">
        <f t="shared" si="70"/>
        <v>0</v>
      </c>
      <c r="AF84" s="471">
        <f t="shared" si="71"/>
        <v>0</v>
      </c>
      <c r="AG84" s="471">
        <f t="shared" si="72"/>
        <v>0</v>
      </c>
      <c r="AH84" s="471">
        <f t="shared" si="73"/>
        <v>0</v>
      </c>
      <c r="AI84" s="471">
        <f t="shared" si="74"/>
        <v>0</v>
      </c>
      <c r="AJ84" s="385"/>
      <c r="AL84" s="473">
        <f t="shared" si="82"/>
        <v>0</v>
      </c>
      <c r="AM84" s="473">
        <f t="shared" si="83"/>
        <v>0</v>
      </c>
    </row>
    <row r="85" spans="1:39" s="152" customFormat="1" ht="12" customHeight="1">
      <c r="A85" s="496">
        <v>602.9</v>
      </c>
      <c r="B85" s="496" t="s">
        <v>34</v>
      </c>
      <c r="C85" s="492">
        <f>SUM(C86:C95)</f>
        <v>0</v>
      </c>
      <c r="D85" s="492">
        <f t="shared" ref="D85:K85" si="86">SUM(D86:D95)</f>
        <v>14796</v>
      </c>
      <c r="E85" s="492">
        <f t="shared" si="86"/>
        <v>0</v>
      </c>
      <c r="F85" s="492">
        <f t="shared" si="86"/>
        <v>15232</v>
      </c>
      <c r="G85" s="492">
        <f t="shared" si="86"/>
        <v>0</v>
      </c>
      <c r="H85" s="1039">
        <f t="shared" si="86"/>
        <v>1180</v>
      </c>
      <c r="I85" s="1039">
        <f t="shared" si="86"/>
        <v>29308</v>
      </c>
      <c r="J85" s="492">
        <f t="shared" si="86"/>
        <v>0</v>
      </c>
      <c r="K85" s="492">
        <f t="shared" si="86"/>
        <v>0</v>
      </c>
      <c r="M85">
        <f t="shared" si="26"/>
        <v>6029000</v>
      </c>
      <c r="N85" s="478" t="str">
        <f t="shared" si="27"/>
        <v>Shpenzime te tjera operative</v>
      </c>
      <c r="O85" s="385">
        <f t="shared" si="28"/>
        <v>30488000</v>
      </c>
      <c r="P85" s="152">
        <v>1</v>
      </c>
      <c r="Q85">
        <f t="shared" si="79"/>
        <v>1</v>
      </c>
      <c r="R85" s="385">
        <f t="shared" si="85"/>
        <v>30488</v>
      </c>
      <c r="U85" s="152">
        <v>1</v>
      </c>
      <c r="V85" s="385">
        <f t="shared" si="80"/>
        <v>30488</v>
      </c>
      <c r="W85" s="385">
        <f t="shared" si="81"/>
        <v>15232</v>
      </c>
      <c r="X85" s="468">
        <f t="shared" ref="X85:AC85" si="87">SUM(X86:X95)</f>
        <v>74200</v>
      </c>
      <c r="Y85" s="468">
        <f t="shared" si="87"/>
        <v>5306169</v>
      </c>
      <c r="Z85" s="468">
        <f t="shared" si="87"/>
        <v>0</v>
      </c>
      <c r="AA85" s="468">
        <f t="shared" si="87"/>
        <v>0</v>
      </c>
      <c r="AB85" s="468">
        <f t="shared" si="87"/>
        <v>0</v>
      </c>
      <c r="AC85" s="468">
        <f t="shared" si="87"/>
        <v>4313831</v>
      </c>
      <c r="AD85" s="468">
        <f t="shared" ref="AD85:AE85" si="88">SUM(AD86:AD95)</f>
        <v>74200</v>
      </c>
      <c r="AE85" s="468">
        <f t="shared" si="88"/>
        <v>9620000</v>
      </c>
      <c r="AF85" s="473">
        <f t="shared" ref="AF85:AH85" si="89">SUM(AF86:AF95)</f>
        <v>74.2</v>
      </c>
      <c r="AG85" s="473">
        <f t="shared" si="89"/>
        <v>9620</v>
      </c>
      <c r="AH85" s="473">
        <f t="shared" si="89"/>
        <v>-74.2</v>
      </c>
      <c r="AI85" s="473">
        <f t="shared" ref="AI85:AJ85" si="90">SUM(AI86:AI95)</f>
        <v>5612</v>
      </c>
      <c r="AJ85" s="468">
        <f t="shared" si="90"/>
        <v>-74200</v>
      </c>
      <c r="AK85">
        <f t="shared" ref="AJ85:AK96" si="91">AI85*1000</f>
        <v>5612000</v>
      </c>
      <c r="AL85" s="473">
        <f t="shared" si="82"/>
        <v>-74.2</v>
      </c>
      <c r="AM85" s="473">
        <f t="shared" si="83"/>
        <v>5612</v>
      </c>
    </row>
    <row r="86" spans="1:39" ht="12" customHeight="1">
      <c r="A86" s="186">
        <v>602.90009999999995</v>
      </c>
      <c r="B86" s="447" t="s">
        <v>263</v>
      </c>
      <c r="C86" s="387"/>
      <c r="D86" s="387">
        <v>240</v>
      </c>
      <c r="E86" s="467"/>
      <c r="F86" s="1128">
        <v>199</v>
      </c>
      <c r="G86" s="387"/>
      <c r="H86" s="1038"/>
      <c r="I86" s="1038">
        <v>850</v>
      </c>
      <c r="J86" s="387"/>
      <c r="K86" s="387"/>
      <c r="M86">
        <f t="shared" si="26"/>
        <v>6029000.9999999991</v>
      </c>
      <c r="N86" s="478" t="str">
        <f t="shared" si="27"/>
        <v>Shpenzime per pritje e percjellje</v>
      </c>
      <c r="O86" s="385">
        <f t="shared" si="28"/>
        <v>850000</v>
      </c>
      <c r="Q86">
        <f t="shared" si="79"/>
        <v>1</v>
      </c>
      <c r="R86" s="385">
        <f t="shared" si="85"/>
        <v>850</v>
      </c>
      <c r="V86" s="385">
        <f t="shared" si="80"/>
        <v>850</v>
      </c>
      <c r="W86" s="385">
        <f t="shared" si="81"/>
        <v>199</v>
      </c>
      <c r="X86" s="385">
        <v>0</v>
      </c>
      <c r="Y86" s="385">
        <v>92400</v>
      </c>
      <c r="AC86" s="385">
        <f>200000-92400</f>
        <v>107600</v>
      </c>
      <c r="AD86" s="385">
        <f t="shared" ref="AD86:AD95" si="92">SUM(X86,Z86,AB86)</f>
        <v>0</v>
      </c>
      <c r="AE86" s="385">
        <f t="shared" ref="AE86:AE95" si="93">SUM(Y86,AA86,AC86)</f>
        <v>200000</v>
      </c>
      <c r="AF86" s="471">
        <f t="shared" ref="AF86:AF95" si="94">AD86/1000</f>
        <v>0</v>
      </c>
      <c r="AG86" s="471">
        <f t="shared" ref="AG86:AG95" si="95">AE86/1000</f>
        <v>200</v>
      </c>
      <c r="AH86" s="471">
        <f t="shared" ref="AH86:AH95" si="96">E86-AF86</f>
        <v>0</v>
      </c>
      <c r="AI86" s="471">
        <f t="shared" ref="AI86:AI95" si="97">F86-AG86</f>
        <v>-1</v>
      </c>
      <c r="AJ86">
        <f t="shared" si="91"/>
        <v>0</v>
      </c>
      <c r="AK86">
        <f t="shared" si="91"/>
        <v>-1000</v>
      </c>
      <c r="AL86" s="473">
        <f t="shared" si="82"/>
        <v>0</v>
      </c>
      <c r="AM86" s="473">
        <f t="shared" si="83"/>
        <v>-1</v>
      </c>
    </row>
    <row r="87" spans="1:39" ht="12" customHeight="1">
      <c r="A87" s="186">
        <v>602.90020000000004</v>
      </c>
      <c r="B87" s="447" t="s">
        <v>604</v>
      </c>
      <c r="C87" s="387">
        <v>0</v>
      </c>
      <c r="D87" s="387">
        <v>407</v>
      </c>
      <c r="E87" s="467"/>
      <c r="F87" s="1128">
        <v>245</v>
      </c>
      <c r="G87" s="387"/>
      <c r="H87" s="1038"/>
      <c r="I87" s="1038">
        <v>3500</v>
      </c>
      <c r="J87" s="387"/>
      <c r="K87" s="387"/>
      <c r="M87">
        <f t="shared" si="26"/>
        <v>6029002</v>
      </c>
      <c r="N87" s="478" t="str">
        <f t="shared" si="27"/>
        <v>Shpenzime per aktivitete sociale per studentet</v>
      </c>
      <c r="O87" s="385">
        <f t="shared" si="28"/>
        <v>3500000</v>
      </c>
      <c r="Q87">
        <f t="shared" si="79"/>
        <v>1</v>
      </c>
      <c r="R87" s="385">
        <f t="shared" si="85"/>
        <v>3500</v>
      </c>
      <c r="V87" s="385">
        <f t="shared" si="80"/>
        <v>3500</v>
      </c>
      <c r="W87" s="385">
        <f t="shared" si="81"/>
        <v>245</v>
      </c>
      <c r="AD87" s="385">
        <f t="shared" si="92"/>
        <v>0</v>
      </c>
      <c r="AE87" s="385">
        <f t="shared" si="93"/>
        <v>0</v>
      </c>
      <c r="AF87" s="471">
        <f t="shared" si="94"/>
        <v>0</v>
      </c>
      <c r="AG87" s="471">
        <f t="shared" si="95"/>
        <v>0</v>
      </c>
      <c r="AH87" s="471">
        <f t="shared" si="96"/>
        <v>0</v>
      </c>
      <c r="AI87" s="471">
        <f t="shared" si="97"/>
        <v>245</v>
      </c>
      <c r="AJ87">
        <f t="shared" si="91"/>
        <v>0</v>
      </c>
      <c r="AK87">
        <f t="shared" si="91"/>
        <v>245000</v>
      </c>
      <c r="AL87" s="473">
        <f t="shared" si="82"/>
        <v>0</v>
      </c>
      <c r="AM87" s="473">
        <f t="shared" si="83"/>
        <v>245</v>
      </c>
    </row>
    <row r="88" spans="1:39" ht="12" customHeight="1">
      <c r="A88" s="186">
        <v>602.90030000000002</v>
      </c>
      <c r="B88" s="447" t="s">
        <v>265</v>
      </c>
      <c r="C88" s="387"/>
      <c r="D88" s="387">
        <v>29</v>
      </c>
      <c r="E88" s="467"/>
      <c r="F88" s="1128">
        <v>30</v>
      </c>
      <c r="G88" s="387"/>
      <c r="H88" s="1038"/>
      <c r="I88" s="1038"/>
      <c r="J88" s="387"/>
      <c r="K88" s="387"/>
      <c r="M88">
        <f t="shared" si="26"/>
        <v>6029003</v>
      </c>
      <c r="N88" s="478" t="str">
        <f t="shared" si="27"/>
        <v>Shpenzime gjyqesore</v>
      </c>
      <c r="O88" s="385">
        <f t="shared" si="28"/>
        <v>0</v>
      </c>
      <c r="Q88">
        <f t="shared" si="79"/>
        <v>0</v>
      </c>
      <c r="R88" s="385">
        <f t="shared" si="85"/>
        <v>0</v>
      </c>
      <c r="V88" s="385">
        <f t="shared" si="80"/>
        <v>0</v>
      </c>
      <c r="W88" s="385">
        <f t="shared" si="81"/>
        <v>30</v>
      </c>
      <c r="AD88" s="385">
        <f t="shared" si="92"/>
        <v>0</v>
      </c>
      <c r="AE88" s="385">
        <f t="shared" si="93"/>
        <v>0</v>
      </c>
      <c r="AF88" s="471">
        <f t="shared" si="94"/>
        <v>0</v>
      </c>
      <c r="AG88" s="471">
        <f t="shared" si="95"/>
        <v>0</v>
      </c>
      <c r="AH88" s="471">
        <f t="shared" si="96"/>
        <v>0</v>
      </c>
      <c r="AI88" s="471">
        <f t="shared" si="97"/>
        <v>30</v>
      </c>
      <c r="AJ88">
        <f t="shared" si="91"/>
        <v>0</v>
      </c>
      <c r="AK88">
        <f t="shared" si="91"/>
        <v>30000</v>
      </c>
      <c r="AL88" s="473">
        <f t="shared" si="82"/>
        <v>0</v>
      </c>
      <c r="AM88" s="473">
        <f t="shared" si="83"/>
        <v>30</v>
      </c>
    </row>
    <row r="89" spans="1:39" ht="12" customHeight="1">
      <c r="A89" s="186">
        <v>602.90039999999999</v>
      </c>
      <c r="B89" s="447" t="s">
        <v>272</v>
      </c>
      <c r="C89" s="387"/>
      <c r="D89" s="387">
        <v>400</v>
      </c>
      <c r="E89" s="467"/>
      <c r="F89" s="1128">
        <v>458</v>
      </c>
      <c r="G89" s="387"/>
      <c r="H89" s="1038"/>
      <c r="I89" s="1038">
        <v>450</v>
      </c>
      <c r="J89" s="387"/>
      <c r="K89" s="387"/>
      <c r="M89">
        <f t="shared" ref="M89:M96" si="98">A89*10000</f>
        <v>6029004</v>
      </c>
      <c r="N89" s="478" t="str">
        <f t="shared" ref="N89:N95" si="99">B89</f>
        <v>Shpenzime per sigurimin e ndertesave dhe te tjera kosto sigurimi te ngjashme</v>
      </c>
      <c r="O89" s="385">
        <f t="shared" ref="O89:O96" si="100">(H89+I89)*1000</f>
        <v>450000</v>
      </c>
      <c r="Q89">
        <f t="shared" si="79"/>
        <v>1</v>
      </c>
      <c r="R89" s="385">
        <f t="shared" si="85"/>
        <v>450</v>
      </c>
      <c r="V89" s="385">
        <f t="shared" si="80"/>
        <v>450</v>
      </c>
      <c r="W89" s="385">
        <f t="shared" si="81"/>
        <v>458</v>
      </c>
      <c r="AC89" s="470">
        <v>400000</v>
      </c>
      <c r="AD89" s="385">
        <f t="shared" si="92"/>
        <v>0</v>
      </c>
      <c r="AE89" s="385">
        <f t="shared" si="93"/>
        <v>400000</v>
      </c>
      <c r="AF89" s="471">
        <f t="shared" si="94"/>
        <v>0</v>
      </c>
      <c r="AG89" s="471">
        <f t="shared" si="95"/>
        <v>400</v>
      </c>
      <c r="AH89" s="471">
        <f t="shared" si="96"/>
        <v>0</v>
      </c>
      <c r="AI89" s="471">
        <f t="shared" si="97"/>
        <v>58</v>
      </c>
      <c r="AJ89">
        <f t="shared" si="91"/>
        <v>0</v>
      </c>
      <c r="AK89">
        <f t="shared" si="91"/>
        <v>58000</v>
      </c>
      <c r="AL89" s="473">
        <f t="shared" si="82"/>
        <v>0</v>
      </c>
      <c r="AM89" s="473">
        <f t="shared" si="83"/>
        <v>58</v>
      </c>
    </row>
    <row r="90" spans="1:39" ht="12" customHeight="1">
      <c r="A90" s="186">
        <v>602.90049999999997</v>
      </c>
      <c r="B90" s="447" t="s">
        <v>266</v>
      </c>
      <c r="C90" s="387"/>
      <c r="D90" s="387">
        <v>12290</v>
      </c>
      <c r="E90" s="467"/>
      <c r="F90" s="1128">
        <v>8000</v>
      </c>
      <c r="G90" s="387"/>
      <c r="H90" s="1038"/>
      <c r="I90" s="1038">
        <v>9000</v>
      </c>
      <c r="J90" s="387"/>
      <c r="K90" s="387"/>
      <c r="M90">
        <f t="shared" si="98"/>
        <v>6029005</v>
      </c>
      <c r="N90" s="478" t="str">
        <f t="shared" si="99"/>
        <v>Shpenzime per honorare</v>
      </c>
      <c r="O90" s="385">
        <f t="shared" si="100"/>
        <v>9000000</v>
      </c>
      <c r="Q90">
        <f t="shared" si="79"/>
        <v>1</v>
      </c>
      <c r="R90" s="385">
        <f t="shared" si="85"/>
        <v>9000</v>
      </c>
      <c r="V90" s="385">
        <f t="shared" si="80"/>
        <v>9000</v>
      </c>
      <c r="W90" s="385">
        <f t="shared" si="81"/>
        <v>8000</v>
      </c>
      <c r="AC90" s="385">
        <v>400000</v>
      </c>
      <c r="AD90" s="385">
        <f t="shared" si="92"/>
        <v>0</v>
      </c>
      <c r="AE90" s="385">
        <f t="shared" si="93"/>
        <v>400000</v>
      </c>
      <c r="AF90" s="471">
        <f t="shared" si="94"/>
        <v>0</v>
      </c>
      <c r="AG90" s="471">
        <f t="shared" si="95"/>
        <v>400</v>
      </c>
      <c r="AH90" s="471">
        <f t="shared" si="96"/>
        <v>0</v>
      </c>
      <c r="AI90" s="471">
        <f t="shared" si="97"/>
        <v>7600</v>
      </c>
      <c r="AJ90">
        <f t="shared" si="91"/>
        <v>0</v>
      </c>
      <c r="AK90">
        <f t="shared" si="91"/>
        <v>7600000</v>
      </c>
      <c r="AL90" s="473">
        <f t="shared" si="82"/>
        <v>0</v>
      </c>
      <c r="AM90" s="473">
        <f t="shared" si="83"/>
        <v>7600</v>
      </c>
    </row>
    <row r="91" spans="1:39" ht="12" customHeight="1">
      <c r="A91" s="186">
        <v>602.90060000000005</v>
      </c>
      <c r="B91" s="447" t="s">
        <v>267</v>
      </c>
      <c r="C91" s="387"/>
      <c r="D91" s="387"/>
      <c r="E91" s="467"/>
      <c r="F91" s="1128"/>
      <c r="G91" s="387"/>
      <c r="H91" s="1049"/>
      <c r="I91" s="1049"/>
      <c r="J91" s="387"/>
      <c r="K91" s="387"/>
      <c r="M91">
        <f t="shared" si="98"/>
        <v>6029006.0000000009</v>
      </c>
      <c r="N91" s="478" t="str">
        <f t="shared" si="99"/>
        <v>Shpenzime kompesimi per anetaret e Parlamentit dhe zyrtare te tjera te zgjedhur</v>
      </c>
      <c r="O91" s="385">
        <f t="shared" si="100"/>
        <v>0</v>
      </c>
      <c r="Q91">
        <f t="shared" si="79"/>
        <v>0</v>
      </c>
      <c r="R91" s="385">
        <f t="shared" si="85"/>
        <v>0</v>
      </c>
      <c r="V91" s="385">
        <f t="shared" si="80"/>
        <v>0</v>
      </c>
      <c r="W91" s="385">
        <f t="shared" si="81"/>
        <v>0</v>
      </c>
      <c r="X91" s="385">
        <v>74200</v>
      </c>
      <c r="Y91" s="385">
        <v>3552000</v>
      </c>
      <c r="AC91" s="385">
        <v>2668000</v>
      </c>
      <c r="AD91" s="385">
        <f t="shared" si="92"/>
        <v>74200</v>
      </c>
      <c r="AE91" s="385">
        <f t="shared" si="93"/>
        <v>6220000</v>
      </c>
      <c r="AF91" s="471">
        <f t="shared" si="94"/>
        <v>74.2</v>
      </c>
      <c r="AG91" s="471">
        <f t="shared" si="95"/>
        <v>6220</v>
      </c>
      <c r="AH91" s="471">
        <f t="shared" si="96"/>
        <v>-74.2</v>
      </c>
      <c r="AI91" s="471">
        <f t="shared" si="97"/>
        <v>-6220</v>
      </c>
      <c r="AJ91">
        <f t="shared" si="91"/>
        <v>-74200</v>
      </c>
      <c r="AK91">
        <f>AI91*1000</f>
        <v>-6220000</v>
      </c>
      <c r="AL91" s="473">
        <f t="shared" si="82"/>
        <v>-74.2</v>
      </c>
      <c r="AM91" s="473">
        <f t="shared" si="83"/>
        <v>-6220</v>
      </c>
    </row>
    <row r="92" spans="1:39" ht="12" customHeight="1">
      <c r="A92" s="185">
        <v>602.90070000000003</v>
      </c>
      <c r="B92" s="447" t="s">
        <v>268</v>
      </c>
      <c r="C92" s="387"/>
      <c r="D92" s="387">
        <v>1430</v>
      </c>
      <c r="E92" s="467"/>
      <c r="F92" s="1128">
        <v>6300</v>
      </c>
      <c r="G92" s="387"/>
      <c r="H92" s="1038">
        <v>1180</v>
      </c>
      <c r="I92" s="1038">
        <v>2820</v>
      </c>
      <c r="J92" s="387"/>
      <c r="K92" s="387"/>
      <c r="M92">
        <f t="shared" si="98"/>
        <v>6029007</v>
      </c>
      <c r="N92" s="478" t="str">
        <f t="shared" si="99"/>
        <v>Shpenzime per pjesmarrje ne konferenca</v>
      </c>
      <c r="O92" s="385">
        <f t="shared" si="100"/>
        <v>4000000</v>
      </c>
      <c r="Q92">
        <f t="shared" si="79"/>
        <v>1</v>
      </c>
      <c r="R92" s="385">
        <f t="shared" si="85"/>
        <v>4000</v>
      </c>
      <c r="V92" s="385">
        <f t="shared" si="80"/>
        <v>4000</v>
      </c>
      <c r="W92" s="385">
        <f t="shared" si="81"/>
        <v>6300</v>
      </c>
      <c r="AC92" s="385">
        <v>200000</v>
      </c>
      <c r="AD92" s="385">
        <f t="shared" si="92"/>
        <v>0</v>
      </c>
      <c r="AE92" s="385">
        <f t="shared" si="93"/>
        <v>200000</v>
      </c>
      <c r="AF92" s="471">
        <f t="shared" si="94"/>
        <v>0</v>
      </c>
      <c r="AG92" s="471">
        <f t="shared" si="95"/>
        <v>200</v>
      </c>
      <c r="AH92" s="471">
        <f t="shared" si="96"/>
        <v>0</v>
      </c>
      <c r="AI92" s="471">
        <f t="shared" si="97"/>
        <v>6100</v>
      </c>
      <c r="AJ92">
        <f t="shared" si="91"/>
        <v>0</v>
      </c>
      <c r="AK92">
        <f t="shared" si="91"/>
        <v>6100000</v>
      </c>
      <c r="AL92" s="473">
        <f t="shared" si="82"/>
        <v>0</v>
      </c>
      <c r="AM92" s="473">
        <f t="shared" si="83"/>
        <v>6100</v>
      </c>
    </row>
    <row r="93" spans="1:39" ht="12" customHeight="1">
      <c r="A93" s="186">
        <v>602.9008</v>
      </c>
      <c r="B93" s="447" t="s">
        <v>269</v>
      </c>
      <c r="C93" s="387"/>
      <c r="D93" s="387">
        <v>0</v>
      </c>
      <c r="E93" s="467"/>
      <c r="F93" s="1128"/>
      <c r="G93" s="387"/>
      <c r="H93" s="1049"/>
      <c r="I93" s="1049"/>
      <c r="J93" s="387"/>
      <c r="K93" s="387"/>
      <c r="M93">
        <f t="shared" si="98"/>
        <v>6029008</v>
      </c>
      <c r="N93" s="478" t="str">
        <f t="shared" si="99"/>
        <v>Shpenzime per tatime &amp; taksa te paguara nga institucioni</v>
      </c>
      <c r="O93" s="385">
        <f t="shared" si="100"/>
        <v>0</v>
      </c>
      <c r="Q93">
        <f t="shared" si="79"/>
        <v>0</v>
      </c>
      <c r="R93" s="385">
        <f t="shared" si="85"/>
        <v>0</v>
      </c>
      <c r="V93" s="385">
        <f t="shared" si="80"/>
        <v>0</v>
      </c>
      <c r="W93" s="385">
        <f t="shared" si="81"/>
        <v>0</v>
      </c>
      <c r="AD93" s="385">
        <f t="shared" si="92"/>
        <v>0</v>
      </c>
      <c r="AE93" s="385">
        <f t="shared" si="93"/>
        <v>0</v>
      </c>
      <c r="AF93" s="471">
        <f t="shared" si="94"/>
        <v>0</v>
      </c>
      <c r="AG93" s="471">
        <f t="shared" si="95"/>
        <v>0</v>
      </c>
      <c r="AH93" s="471">
        <f t="shared" si="96"/>
        <v>0</v>
      </c>
      <c r="AI93" s="471">
        <f t="shared" si="97"/>
        <v>0</v>
      </c>
      <c r="AJ93">
        <f t="shared" si="91"/>
        <v>0</v>
      </c>
      <c r="AK93">
        <f t="shared" si="91"/>
        <v>0</v>
      </c>
      <c r="AL93" s="473">
        <f t="shared" si="82"/>
        <v>0</v>
      </c>
      <c r="AM93" s="473">
        <f t="shared" si="83"/>
        <v>0</v>
      </c>
    </row>
    <row r="94" spans="1:39" ht="12" customHeight="1">
      <c r="A94" s="186">
        <v>602.90089999999998</v>
      </c>
      <c r="B94" s="447" t="s">
        <v>270</v>
      </c>
      <c r="C94" s="387"/>
      <c r="D94" s="387"/>
      <c r="E94" s="467"/>
      <c r="F94" s="1128"/>
      <c r="G94" s="387"/>
      <c r="H94" s="1049"/>
      <c r="I94" s="1049"/>
      <c r="J94" s="387"/>
      <c r="K94" s="387"/>
      <c r="M94">
        <f t="shared" si="98"/>
        <v>6029009</v>
      </c>
      <c r="N94" s="478" t="str">
        <f t="shared" si="99"/>
        <v>Shpenzime per terheqjen e limitit te arkes</v>
      </c>
      <c r="O94" s="385">
        <f t="shared" si="100"/>
        <v>0</v>
      </c>
      <c r="Q94">
        <f t="shared" si="79"/>
        <v>0</v>
      </c>
      <c r="R94" s="385">
        <f t="shared" si="85"/>
        <v>0</v>
      </c>
      <c r="V94" s="385">
        <f t="shared" si="80"/>
        <v>0</v>
      </c>
      <c r="W94" s="385">
        <f t="shared" si="81"/>
        <v>0</v>
      </c>
      <c r="AD94" s="385">
        <f t="shared" si="92"/>
        <v>0</v>
      </c>
      <c r="AE94" s="385">
        <f t="shared" si="93"/>
        <v>0</v>
      </c>
      <c r="AF94" s="471">
        <f t="shared" si="94"/>
        <v>0</v>
      </c>
      <c r="AG94" s="471">
        <f t="shared" si="95"/>
        <v>0</v>
      </c>
      <c r="AH94" s="471">
        <f t="shared" si="96"/>
        <v>0</v>
      </c>
      <c r="AI94" s="471">
        <f t="shared" si="97"/>
        <v>0</v>
      </c>
      <c r="AJ94">
        <f t="shared" si="91"/>
        <v>0</v>
      </c>
      <c r="AK94">
        <f t="shared" si="91"/>
        <v>0</v>
      </c>
      <c r="AL94" s="473">
        <f t="shared" si="82"/>
        <v>0</v>
      </c>
      <c r="AM94" s="473">
        <f t="shared" si="83"/>
        <v>0</v>
      </c>
    </row>
    <row r="95" spans="1:39" ht="12" customHeight="1" thickBot="1">
      <c r="A95" s="186">
        <v>602.90989999999999</v>
      </c>
      <c r="B95" s="447" t="s">
        <v>424</v>
      </c>
      <c r="C95" s="387"/>
      <c r="D95" s="387">
        <v>0</v>
      </c>
      <c r="E95" s="467"/>
      <c r="F95" s="1128"/>
      <c r="G95" s="387"/>
      <c r="H95" s="1049"/>
      <c r="I95" s="1038">
        <v>12688</v>
      </c>
      <c r="J95" s="387"/>
      <c r="K95" s="387"/>
      <c r="M95">
        <f t="shared" si="98"/>
        <v>6029099</v>
      </c>
      <c r="N95" s="478" t="str">
        <f t="shared" si="99"/>
        <v>Shpenzime per te tjera materiale dhe sherbime operative</v>
      </c>
      <c r="O95" s="385">
        <f t="shared" si="100"/>
        <v>12688000</v>
      </c>
      <c r="Q95">
        <f t="shared" si="79"/>
        <v>1</v>
      </c>
      <c r="R95" s="385">
        <f t="shared" si="85"/>
        <v>12688</v>
      </c>
      <c r="V95" s="385">
        <f t="shared" si="80"/>
        <v>12688</v>
      </c>
      <c r="W95" s="385">
        <f t="shared" si="81"/>
        <v>0</v>
      </c>
      <c r="X95" s="385">
        <v>0</v>
      </c>
      <c r="Y95" s="385">
        <v>1661769</v>
      </c>
      <c r="AC95" s="385">
        <v>538231</v>
      </c>
      <c r="AD95" s="385">
        <f t="shared" si="92"/>
        <v>0</v>
      </c>
      <c r="AE95" s="385">
        <f t="shared" si="93"/>
        <v>2200000</v>
      </c>
      <c r="AF95" s="471">
        <f t="shared" si="94"/>
        <v>0</v>
      </c>
      <c r="AG95" s="471">
        <f t="shared" si="95"/>
        <v>2200</v>
      </c>
      <c r="AH95" s="471">
        <f t="shared" si="96"/>
        <v>0</v>
      </c>
      <c r="AI95" s="471">
        <f t="shared" si="97"/>
        <v>-2200</v>
      </c>
      <c r="AJ95">
        <f t="shared" si="91"/>
        <v>0</v>
      </c>
      <c r="AK95">
        <f t="shared" si="91"/>
        <v>-2200000</v>
      </c>
      <c r="AL95" s="473">
        <f t="shared" si="82"/>
        <v>0</v>
      </c>
      <c r="AM95" s="473">
        <f t="shared" si="83"/>
        <v>-2200</v>
      </c>
    </row>
    <row r="96" spans="1:39" s="152" customFormat="1" ht="12" customHeight="1" thickBot="1">
      <c r="A96" s="498"/>
      <c r="B96" s="499" t="s">
        <v>49</v>
      </c>
      <c r="C96" s="500">
        <f t="shared" ref="C96:K96" si="101">SUM(C17,C24,C37,C52,C57,C60,C69,C75,C82,C85)</f>
        <v>9000</v>
      </c>
      <c r="D96" s="500">
        <f t="shared" si="101"/>
        <v>53543</v>
      </c>
      <c r="E96" s="500">
        <f>SUM(E17,E24,E37,E52,E57,E60,E69,E75,E82,E85)</f>
        <v>0</v>
      </c>
      <c r="F96" s="492">
        <f>SUM(F17,F24,F37,F52,F57,F60,F69,F75,F82,F85)</f>
        <v>80028</v>
      </c>
      <c r="G96" s="500">
        <f t="shared" si="101"/>
        <v>0</v>
      </c>
      <c r="H96" s="1077">
        <f>SUM(H17,H24,H37,H52,H57,H60,H69,H75,H82,H85)</f>
        <v>1180</v>
      </c>
      <c r="I96" s="1077">
        <f t="shared" si="101"/>
        <v>85510</v>
      </c>
      <c r="J96" s="500">
        <f t="shared" si="101"/>
        <v>0</v>
      </c>
      <c r="K96" s="500">
        <f t="shared" si="101"/>
        <v>0</v>
      </c>
      <c r="M96">
        <f t="shared" si="98"/>
        <v>0</v>
      </c>
      <c r="N96" s="479"/>
      <c r="O96" s="385">
        <f t="shared" si="100"/>
        <v>86690000</v>
      </c>
      <c r="P96" s="152">
        <v>1</v>
      </c>
      <c r="Q96">
        <f t="shared" si="79"/>
        <v>1</v>
      </c>
      <c r="V96" s="385">
        <f t="shared" si="80"/>
        <v>86690</v>
      </c>
      <c r="W96" s="385">
        <f>SUM(E96:F96)</f>
        <v>80028</v>
      </c>
      <c r="X96" s="385">
        <f t="shared" ref="X96:AC96" si="102">SUM(X17,X24,X37,X52,X57,X60,X69,X75,X82,X85)</f>
        <v>3911280</v>
      </c>
      <c r="Y96" s="385">
        <f t="shared" si="102"/>
        <v>41334444</v>
      </c>
      <c r="Z96" s="385">
        <f t="shared" si="102"/>
        <v>0</v>
      </c>
      <c r="AA96" s="385">
        <f t="shared" si="102"/>
        <v>16359713</v>
      </c>
      <c r="AB96" s="385">
        <f t="shared" si="102"/>
        <v>8088720</v>
      </c>
      <c r="AC96" s="385">
        <f t="shared" si="102"/>
        <v>21329843</v>
      </c>
      <c r="AD96" s="385">
        <f t="shared" ref="AD96:AE96" si="103">SUM(AD17,AD24,AD37,AD52,AD57,AD60,AD69,AD75,AD82,AD85)</f>
        <v>12000000</v>
      </c>
      <c r="AE96" s="385">
        <f t="shared" si="103"/>
        <v>79024000</v>
      </c>
      <c r="AF96" s="471">
        <f t="shared" ref="AF96:AH96" si="104">SUM(AF17,AF24,AF37,AF52,AF57,AF60,AF69,AF75,AF82,AF85)</f>
        <v>12000</v>
      </c>
      <c r="AG96" s="471">
        <f t="shared" si="104"/>
        <v>79024</v>
      </c>
      <c r="AH96" s="471">
        <f t="shared" si="104"/>
        <v>-12000</v>
      </c>
      <c r="AI96" s="471">
        <f>SUM(AI17,AI24,AI37,AI52,AI57,AI60,AI69,AI75,AI82,AI85)</f>
        <v>1004</v>
      </c>
      <c r="AJ96">
        <f t="shared" si="91"/>
        <v>-12000000</v>
      </c>
      <c r="AK96">
        <f t="shared" si="91"/>
        <v>1004000</v>
      </c>
      <c r="AL96" s="473">
        <f t="shared" si="82"/>
        <v>-12000</v>
      </c>
      <c r="AM96" s="473">
        <f t="shared" si="83"/>
        <v>1004</v>
      </c>
    </row>
    <row r="98" spans="1:9" ht="12" customHeight="1">
      <c r="A98" s="1376" t="s">
        <v>105</v>
      </c>
      <c r="B98" s="117" t="s">
        <v>103</v>
      </c>
      <c r="C98" s="118" t="str">
        <f>'Te dhena fillesat 2020'!$D$11</f>
        <v>AVJOLA CAKO</v>
      </c>
      <c r="D98" s="119"/>
      <c r="E98" s="385"/>
      <c r="F98" s="1426" t="s">
        <v>182</v>
      </c>
      <c r="G98" s="117" t="s">
        <v>103</v>
      </c>
      <c r="H98" s="118" t="str">
        <f>'Te dhena fillesat 2020'!$D$13</f>
        <v>MIRELA  DUKA</v>
      </c>
      <c r="I98" s="119"/>
    </row>
    <row r="99" spans="1:9" ht="12" customHeight="1">
      <c r="A99" s="1377"/>
      <c r="B99" s="117" t="s">
        <v>181</v>
      </c>
      <c r="C99" s="118"/>
      <c r="D99" s="119"/>
      <c r="E99" s="385"/>
      <c r="F99" s="1427"/>
      <c r="G99" s="117" t="s">
        <v>181</v>
      </c>
      <c r="H99" s="118"/>
      <c r="I99" s="119"/>
    </row>
    <row r="100" spans="1:9" ht="12" customHeight="1">
      <c r="A100" s="1378"/>
      <c r="B100" s="117" t="s">
        <v>104</v>
      </c>
      <c r="C100" s="120"/>
      <c r="D100" s="121"/>
      <c r="F100" s="1428"/>
      <c r="G100" s="117" t="s">
        <v>104</v>
      </c>
      <c r="H100" s="120"/>
      <c r="I100" s="121"/>
    </row>
    <row r="101" spans="1:9" ht="12" customHeight="1">
      <c r="E101" s="385"/>
      <c r="F101" s="1143"/>
    </row>
    <row r="103" spans="1:9" ht="12" customHeight="1">
      <c r="I103" s="385"/>
    </row>
    <row r="104" spans="1:9" ht="12" customHeight="1">
      <c r="I104" s="385"/>
    </row>
  </sheetData>
  <sheetProtection autoFilter="0"/>
  <protectedRanges>
    <protectedRange sqref="C58:E59 C71:H74 C83:K84 C99:D100 H98:I100 D98 C61:E68 C23:H23 C25:E36 C53:E56 C76:E81 C86:E95 C38:E51 C18:E22 G18:H22 G25:H36 G38:H51 G53:H56 G58:H59 G61:H68 C70:E70 G70:H70 G76:H81 G86:H91 J23:K23 J18:K22 J25:K36 J38:K51 J53:K56 J58:K59 J61:K68 J71:K74 J70:K70 J76:K81 J86:K95 G93:H95 G92" name="Range1"/>
    <protectedRange sqref="C98" name="Range5"/>
    <protectedRange sqref="F18:F22" name="Range1_1"/>
    <protectedRange sqref="F25:F36" name="Range1_2"/>
    <protectedRange sqref="F38:F51" name="Range1_3"/>
    <protectedRange sqref="F53:F56" name="Range1_5"/>
    <protectedRange sqref="F58:F59" name="Range1_6"/>
    <protectedRange sqref="F61:F68" name="Range1_7"/>
    <protectedRange sqref="F70" name="Range1_8"/>
    <protectedRange sqref="F76:F81" name="Range1_9"/>
    <protectedRange sqref="F86:F95" name="Range1_11"/>
    <protectedRange sqref="I18:I23" name="Range1_13"/>
    <protectedRange sqref="I25:I36" name="Range1_15"/>
    <protectedRange sqref="I49:I51 I38:I47" name="Range1_16"/>
    <protectedRange sqref="I53:I56" name="Range1_17"/>
    <protectedRange sqref="I58:I59" name="Range1_18"/>
    <protectedRange sqref="I61:I68" name="Range1_19"/>
    <protectedRange sqref="I70:I74" name="Range1_20"/>
    <protectedRange sqref="I76:I81" name="Range1_22"/>
    <protectedRange sqref="I86:I95" name="Range1_23"/>
    <protectedRange sqref="H92" name="Range1_24"/>
  </protectedRanges>
  <autoFilter ref="A15:U96"/>
  <mergeCells count="5">
    <mergeCell ref="F98:F100"/>
    <mergeCell ref="A98:A100"/>
    <mergeCell ref="J12:K12"/>
    <mergeCell ref="E13:F13"/>
    <mergeCell ref="G13:I13"/>
  </mergeCells>
  <phoneticPr fontId="23" type="noConversion"/>
  <pageMargins left="0.31496062992125984" right="0.15748031496062992" top="0.43307086614173229" bottom="0.43307086614173229" header="0.31496062992125984" footer="0.15748031496062992"/>
  <pageSetup scale="60" orientation="portrait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116"/>
  <sheetViews>
    <sheetView topLeftCell="A13" zoomScaleNormal="100" workbookViewId="0">
      <pane xSplit="2" ySplit="3" topLeftCell="C85" activePane="bottomRight" state="frozen"/>
      <selection activeCell="A13" sqref="A13"/>
      <selection pane="topRight" activeCell="C13" sqref="C13"/>
      <selection pane="bottomLeft" activeCell="A16" sqref="A16"/>
      <selection pane="bottomRight" activeCell="AR26" sqref="AR26"/>
    </sheetView>
  </sheetViews>
  <sheetFormatPr defaultRowHeight="12.75"/>
  <cols>
    <col min="1" max="1" width="8" customWidth="1"/>
    <col min="2" max="2" width="56.5703125" customWidth="1"/>
    <col min="3" max="3" width="7" hidden="1" customWidth="1"/>
    <col min="4" max="4" width="8.28515625" hidden="1" customWidth="1"/>
    <col min="5" max="5" width="7.5703125" customWidth="1"/>
    <col min="6" max="6" width="10.42578125" customWidth="1"/>
    <col min="7" max="7" width="9" customWidth="1"/>
    <col min="8" max="8" width="9.85546875" customWidth="1"/>
    <col min="9" max="9" width="11.5703125" customWidth="1"/>
    <col min="10" max="10" width="10.85546875" hidden="1" customWidth="1"/>
    <col min="11" max="11" width="10.42578125" hidden="1" customWidth="1"/>
    <col min="12" max="12" width="9.140625" customWidth="1"/>
    <col min="13" max="13" width="10.7109375" hidden="1" customWidth="1"/>
    <col min="14" max="14" width="24.5703125" style="478" hidden="1" customWidth="1"/>
    <col min="15" max="15" width="12.5703125" hidden="1" customWidth="1"/>
    <col min="16" max="23" width="9.140625" hidden="1" customWidth="1"/>
    <col min="24" max="24" width="9.140625" style="385" hidden="1" customWidth="1"/>
    <col min="25" max="25" width="10.140625" style="385" hidden="1" customWidth="1"/>
    <col min="26" max="26" width="9.7109375" style="385" hidden="1" customWidth="1"/>
    <col min="27" max="27" width="10.5703125" style="385" hidden="1" customWidth="1"/>
    <col min="28" max="28" width="9.140625" style="385" hidden="1" customWidth="1"/>
    <col min="29" max="29" width="10.42578125" style="385" hidden="1" customWidth="1"/>
    <col min="30" max="30" width="11.42578125" style="385" hidden="1" customWidth="1"/>
    <col min="31" max="31" width="10.140625" hidden="1" customWidth="1"/>
    <col min="32" max="33" width="10.140625" style="471" hidden="1" customWidth="1"/>
    <col min="34" max="34" width="0" style="471" hidden="1" customWidth="1"/>
    <col min="35" max="35" width="10.140625" style="471" hidden="1" customWidth="1"/>
    <col min="36" max="36" width="0" hidden="1" customWidth="1"/>
    <col min="37" max="37" width="9.7109375" hidden="1" customWidth="1"/>
    <col min="38" max="42" width="0" hidden="1" customWidth="1"/>
  </cols>
  <sheetData>
    <row r="1" spans="1:34">
      <c r="A1" s="153" t="s">
        <v>179</v>
      </c>
    </row>
    <row r="2" spans="1:34">
      <c r="A2" s="236" t="s">
        <v>78</v>
      </c>
      <c r="B2" s="237"/>
      <c r="C2" s="237"/>
      <c r="D2" s="237"/>
      <c r="E2" s="238"/>
      <c r="F2" s="238"/>
      <c r="G2" s="238"/>
      <c r="H2" s="239"/>
      <c r="I2" s="240"/>
      <c r="J2" s="240"/>
      <c r="K2" s="241"/>
    </row>
    <row r="3" spans="1:34">
      <c r="A3" s="242"/>
      <c r="B3" s="162"/>
      <c r="C3" s="162"/>
      <c r="D3" s="162"/>
      <c r="E3" s="163"/>
      <c r="F3" s="163"/>
      <c r="G3" s="163"/>
      <c r="H3" s="20"/>
      <c r="I3" s="24"/>
      <c r="J3" s="24"/>
      <c r="K3" s="197"/>
    </row>
    <row r="4" spans="1:34" ht="13.5">
      <c r="A4" s="243"/>
      <c r="B4" s="20"/>
      <c r="C4" s="20"/>
      <c r="D4" s="190"/>
      <c r="E4" s="191"/>
      <c r="F4" s="76" t="s">
        <v>39</v>
      </c>
      <c r="G4" s="76" t="s">
        <v>37</v>
      </c>
      <c r="H4" s="20"/>
      <c r="I4" s="20"/>
      <c r="J4" s="42" t="str">
        <f>CONCATENATE("PBA"," ",VALUE('Te dhena fillesat 2020'!$D$4)," ","-"," ",VALUE('Te dhena fillesat 2020'!$D$4+2))</f>
        <v>PBA 2020 - 2022</v>
      </c>
      <c r="K4" s="244"/>
    </row>
    <row r="5" spans="1:34" ht="13.5" customHeight="1">
      <c r="A5" s="243"/>
      <c r="B5" s="20"/>
      <c r="C5" s="20"/>
      <c r="D5" s="192" t="s">
        <v>159</v>
      </c>
      <c r="E5" s="193"/>
      <c r="F5" s="235" t="str">
        <f>CONCATENATE('Te dhena fillesat 2020'!$C$7)</f>
        <v>10111136</v>
      </c>
      <c r="G5" s="383" t="str">
        <f>CONCATENATE('Te dhena fillesat 2020'!$D$7)</f>
        <v xml:space="preserve">Universiteti"Ismail Qemali"Vlore </v>
      </c>
      <c r="H5" s="20"/>
      <c r="I5" s="20"/>
      <c r="J5" s="42"/>
      <c r="K5" s="244"/>
    </row>
    <row r="6" spans="1:34">
      <c r="A6" s="243"/>
      <c r="B6" s="20"/>
      <c r="C6" s="20"/>
      <c r="D6" s="20"/>
      <c r="E6" s="20"/>
      <c r="F6" s="20"/>
      <c r="G6" s="20"/>
      <c r="H6" s="20"/>
      <c r="I6" s="20"/>
      <c r="J6" s="173" t="s">
        <v>166</v>
      </c>
      <c r="K6" s="245"/>
    </row>
    <row r="7" spans="1:34" ht="8.25" customHeight="1">
      <c r="A7" s="243"/>
      <c r="B7" s="20"/>
      <c r="C7" s="20"/>
      <c r="D7" s="20"/>
      <c r="E7" s="20"/>
      <c r="F7" s="20"/>
      <c r="G7" s="20"/>
      <c r="H7" s="20"/>
      <c r="I7" s="20"/>
      <c r="J7" s="20"/>
      <c r="K7" s="245"/>
    </row>
    <row r="8" spans="1:34" ht="8.25" customHeight="1" thickBot="1">
      <c r="A8" s="246"/>
      <c r="B8" s="189"/>
      <c r="C8" s="189"/>
      <c r="D8" s="189"/>
      <c r="E8" s="189"/>
      <c r="F8" s="189"/>
      <c r="G8" s="189"/>
      <c r="H8" s="189"/>
      <c r="I8" s="189"/>
      <c r="J8" s="189"/>
      <c r="K8" s="247"/>
    </row>
    <row r="9" spans="1:34" ht="8.2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34" ht="13.5">
      <c r="A10" s="23"/>
      <c r="B10" s="25"/>
      <c r="C10" s="23" t="s">
        <v>44</v>
      </c>
      <c r="D10" s="26">
        <v>602</v>
      </c>
      <c r="E10" s="25" t="s">
        <v>30</v>
      </c>
      <c r="F10" s="23"/>
      <c r="G10" s="25"/>
      <c r="H10" s="25"/>
      <c r="I10" s="25"/>
      <c r="J10" s="25"/>
      <c r="K10" s="23"/>
    </row>
    <row r="11" spans="1:34" ht="8.25" customHeight="1" thickBo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spans="1:34" ht="13.5">
      <c r="A12" s="203"/>
      <c r="B12" s="27"/>
      <c r="C12" s="187"/>
      <c r="D12" s="188"/>
      <c r="E12" s="27"/>
      <c r="F12" s="188"/>
      <c r="G12" s="187"/>
      <c r="H12" s="27"/>
      <c r="I12" s="188"/>
      <c r="J12" s="1429" t="s">
        <v>222</v>
      </c>
      <c r="K12" s="1430"/>
    </row>
    <row r="13" spans="1:34" ht="36.75" customHeight="1">
      <c r="A13" s="248"/>
      <c r="B13" s="28" t="s">
        <v>37</v>
      </c>
      <c r="C13" s="504" t="str">
        <f>CONCATENATE("Fakti i vitit"," ",VALUE('Te dhena fillesat 2020'!$D$4-2))</f>
        <v>Fakti i vitit 2018</v>
      </c>
      <c r="D13" s="505"/>
      <c r="E13" s="1431" t="str">
        <f>CONCATENATE("I pritshmi i vitit"," ",VALUE('Te dhena fillesat 2020'!$D$4-1))</f>
        <v>I pritshmi i vitit 2019</v>
      </c>
      <c r="F13" s="1432"/>
      <c r="G13" s="1431" t="str">
        <f>CONCATENATE("Parashikimi për vitin"," ",VALUE('Te dhena fillesat 2020'!$D$4))</f>
        <v>Parashikimi për vitin 2020</v>
      </c>
      <c r="H13" s="1433"/>
      <c r="I13" s="1432"/>
      <c r="J13" s="506" t="str">
        <f>CONCATENATE(VALUE('Te dhena fillesat 2020'!$D$4+1))</f>
        <v>2021</v>
      </c>
      <c r="K13" s="506" t="str">
        <f>CONCATENATE(VALUE('Te dhena fillesat 2020'!$D$4+2))</f>
        <v>2022</v>
      </c>
      <c r="AE13" s="385"/>
    </row>
    <row r="14" spans="1:34">
      <c r="A14" s="196"/>
      <c r="B14" s="22"/>
      <c r="C14" s="18" t="s">
        <v>28</v>
      </c>
      <c r="D14" s="18" t="s">
        <v>45</v>
      </c>
      <c r="E14" s="16" t="s">
        <v>28</v>
      </c>
      <c r="F14" s="16" t="s">
        <v>45</v>
      </c>
      <c r="G14" s="16" t="s">
        <v>29</v>
      </c>
      <c r="H14" s="16" t="s">
        <v>41</v>
      </c>
      <c r="I14" s="18" t="s">
        <v>42</v>
      </c>
      <c r="J14" s="18" t="s">
        <v>41</v>
      </c>
      <c r="K14" s="18" t="s">
        <v>41</v>
      </c>
      <c r="X14" s="469" t="s">
        <v>459</v>
      </c>
      <c r="Z14" s="469" t="s">
        <v>455</v>
      </c>
      <c r="AB14" s="469" t="s">
        <v>456</v>
      </c>
      <c r="AD14" s="469" t="s">
        <v>49</v>
      </c>
      <c r="AE14" s="385"/>
      <c r="AF14" s="472" t="s">
        <v>457</v>
      </c>
      <c r="AH14" s="472" t="s">
        <v>458</v>
      </c>
    </row>
    <row r="15" spans="1:34">
      <c r="A15" s="198">
        <v>1</v>
      </c>
      <c r="B15" s="51">
        <v>2</v>
      </c>
      <c r="C15" s="115">
        <v>3</v>
      </c>
      <c r="D15" s="164">
        <v>4</v>
      </c>
      <c r="E15" s="165">
        <v>5</v>
      </c>
      <c r="F15" s="164">
        <v>6</v>
      </c>
      <c r="G15" s="165">
        <v>7</v>
      </c>
      <c r="H15" s="165">
        <v>8</v>
      </c>
      <c r="I15" s="166">
        <v>9</v>
      </c>
      <c r="J15" s="166">
        <v>10</v>
      </c>
      <c r="K15" s="249">
        <v>11</v>
      </c>
      <c r="R15" t="s">
        <v>323</v>
      </c>
      <c r="X15" s="385" t="s">
        <v>451</v>
      </c>
      <c r="Y15" s="385" t="s">
        <v>452</v>
      </c>
      <c r="Z15" s="385" t="s">
        <v>453</v>
      </c>
      <c r="AA15" s="385" t="s">
        <v>454</v>
      </c>
      <c r="AB15" s="385" t="s">
        <v>453</v>
      </c>
      <c r="AC15" s="385" t="s">
        <v>454</v>
      </c>
      <c r="AD15" s="385" t="s">
        <v>453</v>
      </c>
      <c r="AE15" s="385" t="s">
        <v>454</v>
      </c>
      <c r="AF15" s="471" t="s">
        <v>453</v>
      </c>
      <c r="AG15" s="471" t="s">
        <v>454</v>
      </c>
    </row>
    <row r="16" spans="1:34">
      <c r="A16" s="178"/>
      <c r="B16" s="446" t="s">
        <v>61</v>
      </c>
      <c r="C16" s="310"/>
      <c r="D16" s="310"/>
      <c r="E16" s="310"/>
      <c r="F16" s="310"/>
      <c r="G16" s="310"/>
      <c r="H16" s="310"/>
      <c r="I16" s="310"/>
      <c r="J16" s="310"/>
      <c r="K16" s="311"/>
      <c r="Q16">
        <f>IF(AND(H16=0,I16=0),0,1)</f>
        <v>0</v>
      </c>
      <c r="V16" s="385">
        <f>SUM(H16:I16)</f>
        <v>0</v>
      </c>
      <c r="W16" s="385">
        <f>SUM(E16:F16)</f>
        <v>0</v>
      </c>
      <c r="AE16" s="385"/>
    </row>
    <row r="17" spans="1:39" s="152" customFormat="1" ht="15" customHeight="1">
      <c r="A17" s="490">
        <v>602</v>
      </c>
      <c r="B17" s="491" t="s">
        <v>191</v>
      </c>
      <c r="C17" s="492">
        <f t="shared" ref="C17:K17" si="0">SUM(C18:C23)</f>
        <v>0</v>
      </c>
      <c r="D17" s="492">
        <f t="shared" si="0"/>
        <v>0</v>
      </c>
      <c r="E17" s="492">
        <f t="shared" si="0"/>
        <v>0</v>
      </c>
      <c r="F17" s="492">
        <f t="shared" si="0"/>
        <v>0</v>
      </c>
      <c r="G17" s="492">
        <f t="shared" si="0"/>
        <v>0</v>
      </c>
      <c r="H17" s="492">
        <f t="shared" si="0"/>
        <v>0</v>
      </c>
      <c r="I17" s="492">
        <f t="shared" si="0"/>
        <v>0</v>
      </c>
      <c r="J17" s="492">
        <f t="shared" si="0"/>
        <v>0</v>
      </c>
      <c r="K17" s="492">
        <f t="shared" si="0"/>
        <v>0</v>
      </c>
      <c r="N17" s="479"/>
      <c r="P17" s="152">
        <v>1</v>
      </c>
      <c r="Q17">
        <f t="shared" ref="Q17:Q80" si="1">IF(AND(H17=0,I17=0),0,1)</f>
        <v>0</v>
      </c>
      <c r="U17" s="152">
        <v>1</v>
      </c>
      <c r="V17" s="385">
        <f>SUM(H17:I17)</f>
        <v>0</v>
      </c>
      <c r="W17" s="385">
        <f t="shared" ref="W17:W80" si="2">SUM(E17:F17)</f>
        <v>0</v>
      </c>
      <c r="X17" s="468">
        <f>SUM(X18:X23)</f>
        <v>0</v>
      </c>
      <c r="Y17" s="468">
        <f t="shared" ref="Y17:AJ17" si="3">SUM(Y18:Y23)</f>
        <v>837240</v>
      </c>
      <c r="Z17" s="468">
        <f t="shared" si="3"/>
        <v>0</v>
      </c>
      <c r="AA17" s="468">
        <f t="shared" si="3"/>
        <v>1243996</v>
      </c>
      <c r="AB17" s="468">
        <f t="shared" si="3"/>
        <v>0</v>
      </c>
      <c r="AC17" s="468">
        <f t="shared" si="3"/>
        <v>2018764</v>
      </c>
      <c r="AD17" s="468">
        <f t="shared" si="3"/>
        <v>0</v>
      </c>
      <c r="AE17" s="468">
        <f t="shared" si="3"/>
        <v>4100000</v>
      </c>
      <c r="AF17" s="473">
        <f t="shared" si="3"/>
        <v>0</v>
      </c>
      <c r="AG17" s="473">
        <f t="shared" si="3"/>
        <v>4100</v>
      </c>
      <c r="AH17" s="473">
        <f t="shared" si="3"/>
        <v>0</v>
      </c>
      <c r="AI17" s="473">
        <f t="shared" si="3"/>
        <v>-4100</v>
      </c>
      <c r="AJ17" s="468">
        <f t="shared" si="3"/>
        <v>0</v>
      </c>
      <c r="AL17" s="473">
        <f t="shared" ref="AL17:AM48" si="4">E17-AF17</f>
        <v>0</v>
      </c>
      <c r="AM17" s="473">
        <f t="shared" si="4"/>
        <v>-4100</v>
      </c>
    </row>
    <row r="18" spans="1:39" ht="15" customHeight="1">
      <c r="A18" s="179">
        <v>602.01</v>
      </c>
      <c r="B18" s="447" t="s">
        <v>192</v>
      </c>
      <c r="C18" s="387">
        <v>0</v>
      </c>
      <c r="D18" s="387"/>
      <c r="E18" s="467">
        <v>0</v>
      </c>
      <c r="F18" s="467"/>
      <c r="G18" s="387"/>
      <c r="H18" s="387"/>
      <c r="I18" s="387"/>
      <c r="J18" s="387"/>
      <c r="K18" s="387"/>
      <c r="L18" s="152"/>
      <c r="M18">
        <f>A18*10000</f>
        <v>6020100</v>
      </c>
      <c r="N18" s="478" t="str">
        <f>B18</f>
        <v>Kancelari</v>
      </c>
      <c r="O18" s="385">
        <f>(H18+I18)*1000</f>
        <v>0</v>
      </c>
      <c r="Q18">
        <f t="shared" si="1"/>
        <v>0</v>
      </c>
      <c r="R18" s="385">
        <f>SUM(H18:I18)</f>
        <v>0</v>
      </c>
      <c r="V18" s="385">
        <f t="shared" ref="V18:V80" si="5">SUM(H18:I18)</f>
        <v>0</v>
      </c>
      <c r="W18" s="385">
        <f>SUM(E18:F18)</f>
        <v>0</v>
      </c>
      <c r="X18" s="385">
        <v>0</v>
      </c>
      <c r="Y18" s="385">
        <v>359490</v>
      </c>
      <c r="AA18" s="385">
        <v>1243996</v>
      </c>
      <c r="AC18" s="385">
        <v>496514</v>
      </c>
      <c r="AD18" s="385">
        <f t="shared" ref="AD18:AE23" si="6">SUM(X18,Z18,AB18)</f>
        <v>0</v>
      </c>
      <c r="AE18" s="385">
        <f t="shared" si="6"/>
        <v>2100000</v>
      </c>
      <c r="AF18" s="471">
        <f>AD18/1000</f>
        <v>0</v>
      </c>
      <c r="AG18" s="471">
        <f>AE18/1000</f>
        <v>2100</v>
      </c>
      <c r="AH18" s="471">
        <f t="shared" ref="AH18:AI23" si="7">E18-AF18</f>
        <v>0</v>
      </c>
      <c r="AI18" s="471">
        <f t="shared" si="7"/>
        <v>-2100</v>
      </c>
      <c r="AJ18" s="385"/>
      <c r="AK18">
        <f>AI18*1000-900000</f>
        <v>-3000000</v>
      </c>
      <c r="AL18" s="473">
        <f t="shared" si="4"/>
        <v>0</v>
      </c>
      <c r="AM18" s="473">
        <f t="shared" si="4"/>
        <v>-2100</v>
      </c>
    </row>
    <row r="19" spans="1:39" ht="15" customHeight="1">
      <c r="A19" s="179">
        <v>602.02</v>
      </c>
      <c r="B19" s="447" t="s">
        <v>193</v>
      </c>
      <c r="C19" s="387"/>
      <c r="D19" s="387"/>
      <c r="E19" s="467">
        <v>0</v>
      </c>
      <c r="F19" s="467"/>
      <c r="G19" s="387"/>
      <c r="H19" s="387"/>
      <c r="I19" s="387"/>
      <c r="J19" s="387"/>
      <c r="K19" s="387"/>
      <c r="L19" s="152"/>
      <c r="M19">
        <f t="shared" ref="M19:M82" si="8">A19*10000</f>
        <v>6020200</v>
      </c>
      <c r="N19" s="478" t="str">
        <f t="shared" ref="N19:N82" si="9">B19</f>
        <v>Materiale per pastrim, dezinfektim, ngrohje dhe ndriçim</v>
      </c>
      <c r="O19" s="385">
        <f t="shared" ref="O19:O82" si="10">(H19+I19)*1000</f>
        <v>0</v>
      </c>
      <c r="Q19">
        <f t="shared" si="1"/>
        <v>0</v>
      </c>
      <c r="R19" s="385">
        <f t="shared" ref="R19:R82" si="11">SUM(H19:I19)</f>
        <v>0</v>
      </c>
      <c r="V19" s="385">
        <f t="shared" si="5"/>
        <v>0</v>
      </c>
      <c r="W19" s="385">
        <f t="shared" si="2"/>
        <v>0</v>
      </c>
      <c r="X19" s="385">
        <v>0</v>
      </c>
      <c r="Y19" s="385">
        <v>477750</v>
      </c>
      <c r="AC19" s="385">
        <v>2250</v>
      </c>
      <c r="AD19" s="385">
        <f t="shared" si="6"/>
        <v>0</v>
      </c>
      <c r="AE19" s="385">
        <f t="shared" si="6"/>
        <v>480000</v>
      </c>
      <c r="AF19" s="471">
        <f t="shared" ref="AF19:AG23" si="12">AD19/1000</f>
        <v>0</v>
      </c>
      <c r="AG19" s="471">
        <f t="shared" si="12"/>
        <v>480</v>
      </c>
      <c r="AH19" s="471">
        <f t="shared" si="7"/>
        <v>0</v>
      </c>
      <c r="AI19" s="471">
        <f t="shared" si="7"/>
        <v>-480</v>
      </c>
      <c r="AJ19" s="385"/>
      <c r="AL19" s="473">
        <f t="shared" si="4"/>
        <v>0</v>
      </c>
      <c r="AM19" s="473">
        <f t="shared" si="4"/>
        <v>-480</v>
      </c>
    </row>
    <row r="20" spans="1:39" ht="15" customHeight="1">
      <c r="A20" s="179">
        <v>602.03</v>
      </c>
      <c r="B20" s="447" t="s">
        <v>194</v>
      </c>
      <c r="C20" s="387"/>
      <c r="D20" s="387"/>
      <c r="E20" s="467">
        <v>0</v>
      </c>
      <c r="F20" s="467"/>
      <c r="G20" s="387"/>
      <c r="H20" s="387"/>
      <c r="I20" s="387"/>
      <c r="J20" s="387"/>
      <c r="K20" s="387"/>
      <c r="L20" s="152"/>
      <c r="M20">
        <f t="shared" si="8"/>
        <v>6020300</v>
      </c>
      <c r="N20" s="478" t="str">
        <f t="shared" si="9"/>
        <v>Materiale per funksionimin e pajisjeve te zyres</v>
      </c>
      <c r="O20" s="385">
        <f t="shared" si="10"/>
        <v>0</v>
      </c>
      <c r="Q20">
        <f t="shared" si="1"/>
        <v>0</v>
      </c>
      <c r="R20" s="385">
        <f t="shared" si="11"/>
        <v>0</v>
      </c>
      <c r="V20" s="385">
        <f t="shared" si="5"/>
        <v>0</v>
      </c>
      <c r="W20" s="385">
        <f t="shared" si="2"/>
        <v>0</v>
      </c>
      <c r="AC20" s="385">
        <v>280000</v>
      </c>
      <c r="AD20" s="385">
        <f t="shared" si="6"/>
        <v>0</v>
      </c>
      <c r="AE20" s="385">
        <f t="shared" si="6"/>
        <v>280000</v>
      </c>
      <c r="AF20" s="471">
        <f t="shared" si="12"/>
        <v>0</v>
      </c>
      <c r="AG20" s="471">
        <f t="shared" si="12"/>
        <v>280</v>
      </c>
      <c r="AH20" s="471">
        <f t="shared" si="7"/>
        <v>0</v>
      </c>
      <c r="AI20" s="471">
        <f t="shared" si="7"/>
        <v>-280</v>
      </c>
      <c r="AJ20" s="385"/>
      <c r="AL20" s="473">
        <f t="shared" si="4"/>
        <v>0</v>
      </c>
      <c r="AM20" s="473">
        <f t="shared" si="4"/>
        <v>-280</v>
      </c>
    </row>
    <row r="21" spans="1:39" ht="15" customHeight="1">
      <c r="A21" s="179">
        <v>602.04</v>
      </c>
      <c r="B21" s="447" t="s">
        <v>195</v>
      </c>
      <c r="C21" s="387"/>
      <c r="D21" s="387"/>
      <c r="E21" s="467">
        <v>0</v>
      </c>
      <c r="F21" s="467"/>
      <c r="G21" s="387"/>
      <c r="H21" s="387"/>
      <c r="I21" s="387"/>
      <c r="J21" s="387"/>
      <c r="K21" s="387"/>
      <c r="L21" s="152"/>
      <c r="M21">
        <f t="shared" si="8"/>
        <v>6020400</v>
      </c>
      <c r="N21" s="478" t="str">
        <f t="shared" si="9"/>
        <v>Materiale per funksionimin e pajisjeve speciale</v>
      </c>
      <c r="O21" s="385">
        <f t="shared" si="10"/>
        <v>0</v>
      </c>
      <c r="Q21">
        <f t="shared" si="1"/>
        <v>0</v>
      </c>
      <c r="R21" s="385">
        <f t="shared" si="11"/>
        <v>0</v>
      </c>
      <c r="V21" s="385">
        <f t="shared" si="5"/>
        <v>0</v>
      </c>
      <c r="W21" s="385">
        <f t="shared" si="2"/>
        <v>0</v>
      </c>
      <c r="AC21" s="385">
        <v>480000</v>
      </c>
      <c r="AD21" s="385">
        <f t="shared" si="6"/>
        <v>0</v>
      </c>
      <c r="AE21" s="385">
        <f t="shared" si="6"/>
        <v>480000</v>
      </c>
      <c r="AF21" s="471">
        <f t="shared" si="12"/>
        <v>0</v>
      </c>
      <c r="AG21" s="471">
        <f t="shared" si="12"/>
        <v>480</v>
      </c>
      <c r="AH21" s="471">
        <f t="shared" si="7"/>
        <v>0</v>
      </c>
      <c r="AI21" s="471">
        <f t="shared" si="7"/>
        <v>-480</v>
      </c>
      <c r="AJ21" s="385"/>
      <c r="AL21" s="473">
        <f t="shared" si="4"/>
        <v>0</v>
      </c>
      <c r="AM21" s="473">
        <f t="shared" si="4"/>
        <v>-480</v>
      </c>
    </row>
    <row r="22" spans="1:39" ht="15" customHeight="1">
      <c r="A22" s="179">
        <v>602.04999999999995</v>
      </c>
      <c r="B22" s="447" t="s">
        <v>196</v>
      </c>
      <c r="C22" s="387"/>
      <c r="D22" s="387"/>
      <c r="E22" s="467">
        <v>0</v>
      </c>
      <c r="F22" s="467"/>
      <c r="G22" s="387"/>
      <c r="H22" s="387"/>
      <c r="I22" s="387"/>
      <c r="J22" s="387"/>
      <c r="K22" s="387"/>
      <c r="L22" s="152"/>
      <c r="M22">
        <f t="shared" si="8"/>
        <v>6020500</v>
      </c>
      <c r="N22" s="478" t="str">
        <f t="shared" si="9"/>
        <v>Blerje dokumentacioni</v>
      </c>
      <c r="O22" s="385">
        <f t="shared" si="10"/>
        <v>0</v>
      </c>
      <c r="Q22">
        <f t="shared" si="1"/>
        <v>0</v>
      </c>
      <c r="R22" s="385">
        <f t="shared" si="11"/>
        <v>0</v>
      </c>
      <c r="V22" s="385">
        <f t="shared" si="5"/>
        <v>0</v>
      </c>
      <c r="W22" s="385">
        <f t="shared" si="2"/>
        <v>0</v>
      </c>
      <c r="AC22" s="385">
        <v>280000</v>
      </c>
      <c r="AD22" s="385">
        <f t="shared" si="6"/>
        <v>0</v>
      </c>
      <c r="AE22" s="385">
        <f t="shared" si="6"/>
        <v>280000</v>
      </c>
      <c r="AF22" s="471">
        <f t="shared" si="12"/>
        <v>0</v>
      </c>
      <c r="AG22" s="471">
        <f t="shared" si="12"/>
        <v>280</v>
      </c>
      <c r="AH22" s="471">
        <f t="shared" si="7"/>
        <v>0</v>
      </c>
      <c r="AI22" s="471">
        <f t="shared" si="7"/>
        <v>-280</v>
      </c>
      <c r="AJ22" s="385"/>
      <c r="AL22" s="473">
        <f t="shared" si="4"/>
        <v>0</v>
      </c>
      <c r="AM22" s="473">
        <f t="shared" si="4"/>
        <v>-280</v>
      </c>
    </row>
    <row r="23" spans="1:39" ht="15" customHeight="1">
      <c r="A23" s="179">
        <v>602.09</v>
      </c>
      <c r="B23" s="447" t="s">
        <v>197</v>
      </c>
      <c r="C23" s="387"/>
      <c r="D23" s="387"/>
      <c r="E23" s="467">
        <v>0</v>
      </c>
      <c r="F23" s="467"/>
      <c r="G23" s="387"/>
      <c r="H23" s="387"/>
      <c r="I23" s="387"/>
      <c r="J23" s="387"/>
      <c r="K23" s="387"/>
      <c r="L23" s="152"/>
      <c r="M23">
        <f t="shared" si="8"/>
        <v>6020900</v>
      </c>
      <c r="N23" s="478" t="str">
        <f t="shared" si="9"/>
        <v>Furnizime dhe materiale te tjera zyre dhe te pergjishme</v>
      </c>
      <c r="O23" s="385">
        <f t="shared" si="10"/>
        <v>0</v>
      </c>
      <c r="Q23">
        <f t="shared" si="1"/>
        <v>0</v>
      </c>
      <c r="R23" s="385">
        <f t="shared" si="11"/>
        <v>0</v>
      </c>
      <c r="V23" s="385">
        <f t="shared" si="5"/>
        <v>0</v>
      </c>
      <c r="W23" s="385">
        <f t="shared" si="2"/>
        <v>0</v>
      </c>
      <c r="X23" s="385">
        <v>0</v>
      </c>
      <c r="AC23" s="385">
        <v>480000</v>
      </c>
      <c r="AD23" s="385">
        <f t="shared" si="6"/>
        <v>0</v>
      </c>
      <c r="AE23" s="385">
        <f t="shared" si="6"/>
        <v>480000</v>
      </c>
      <c r="AF23" s="471">
        <f t="shared" si="12"/>
        <v>0</v>
      </c>
      <c r="AG23" s="471">
        <f t="shared" si="12"/>
        <v>480</v>
      </c>
      <c r="AH23" s="471">
        <f t="shared" si="7"/>
        <v>0</v>
      </c>
      <c r="AI23" s="471">
        <f t="shared" si="7"/>
        <v>-480</v>
      </c>
      <c r="AJ23" s="385"/>
      <c r="AL23" s="473">
        <f t="shared" si="4"/>
        <v>0</v>
      </c>
      <c r="AM23" s="473">
        <f t="shared" si="4"/>
        <v>-480</v>
      </c>
    </row>
    <row r="24" spans="1:39" s="152" customFormat="1" ht="15" customHeight="1">
      <c r="A24" s="493">
        <v>602.1</v>
      </c>
      <c r="B24" s="491" t="s">
        <v>198</v>
      </c>
      <c r="C24" s="492">
        <f>SUM(C25:C36)</f>
        <v>0</v>
      </c>
      <c r="D24" s="492">
        <f t="shared" ref="D24:K24" si="13">SUM(D25:D36)</f>
        <v>0</v>
      </c>
      <c r="E24" s="492">
        <f t="shared" si="13"/>
        <v>0</v>
      </c>
      <c r="F24" s="492">
        <f t="shared" si="13"/>
        <v>0</v>
      </c>
      <c r="G24" s="492">
        <f t="shared" si="13"/>
        <v>0</v>
      </c>
      <c r="H24" s="492">
        <f t="shared" si="13"/>
        <v>0</v>
      </c>
      <c r="I24" s="492">
        <f t="shared" si="13"/>
        <v>0</v>
      </c>
      <c r="J24" s="492">
        <f t="shared" si="13"/>
        <v>0</v>
      </c>
      <c r="K24" s="492">
        <f t="shared" si="13"/>
        <v>0</v>
      </c>
      <c r="M24">
        <f t="shared" si="8"/>
        <v>6021000</v>
      </c>
      <c r="N24" s="478" t="str">
        <f t="shared" si="9"/>
        <v>Materiale dhe sherbime speciale</v>
      </c>
      <c r="O24" s="385">
        <f t="shared" si="10"/>
        <v>0</v>
      </c>
      <c r="P24" s="152">
        <v>1</v>
      </c>
      <c r="Q24">
        <f t="shared" si="1"/>
        <v>0</v>
      </c>
      <c r="R24" s="385">
        <f t="shared" si="11"/>
        <v>0</v>
      </c>
      <c r="U24" s="152">
        <v>1</v>
      </c>
      <c r="V24" s="385">
        <f t="shared" si="5"/>
        <v>0</v>
      </c>
      <c r="W24" s="385">
        <f t="shared" si="2"/>
        <v>0</v>
      </c>
      <c r="X24" s="468">
        <f t="shared" ref="X24:AJ24" si="14">SUM(X25:X36)</f>
        <v>0</v>
      </c>
      <c r="Y24" s="468">
        <f t="shared" si="14"/>
        <v>3544719</v>
      </c>
      <c r="Z24" s="468">
        <f t="shared" si="14"/>
        <v>0</v>
      </c>
      <c r="AA24" s="468">
        <f t="shared" si="14"/>
        <v>922950</v>
      </c>
      <c r="AB24" s="468">
        <f t="shared" si="14"/>
        <v>0</v>
      </c>
      <c r="AC24" s="468">
        <f t="shared" si="14"/>
        <v>1939331</v>
      </c>
      <c r="AD24" s="468">
        <f t="shared" si="14"/>
        <v>0</v>
      </c>
      <c r="AE24" s="468">
        <f t="shared" si="14"/>
        <v>6407000</v>
      </c>
      <c r="AF24" s="473">
        <f t="shared" si="14"/>
        <v>0</v>
      </c>
      <c r="AG24" s="473">
        <f t="shared" si="14"/>
        <v>6407</v>
      </c>
      <c r="AH24" s="473">
        <f t="shared" si="14"/>
        <v>0</v>
      </c>
      <c r="AI24" s="473">
        <f t="shared" si="14"/>
        <v>-6407</v>
      </c>
      <c r="AJ24" s="468">
        <f t="shared" si="14"/>
        <v>0</v>
      </c>
      <c r="AK24">
        <f t="shared" ref="AK24:AK37" si="15">AI24*1000-900000</f>
        <v>-7307000</v>
      </c>
      <c r="AL24" s="473">
        <f t="shared" si="4"/>
        <v>0</v>
      </c>
      <c r="AM24" s="473">
        <f t="shared" si="4"/>
        <v>-6407</v>
      </c>
    </row>
    <row r="25" spans="1:39" ht="15" customHeight="1">
      <c r="A25" s="179">
        <v>602.1001</v>
      </c>
      <c r="B25" s="447" t="s">
        <v>199</v>
      </c>
      <c r="C25" s="387"/>
      <c r="D25" s="387"/>
      <c r="E25" s="467">
        <v>0</v>
      </c>
      <c r="F25" s="467"/>
      <c r="G25" s="387"/>
      <c r="H25" s="387"/>
      <c r="I25" s="387"/>
      <c r="J25" s="387"/>
      <c r="K25" s="387"/>
      <c r="L25" s="152"/>
      <c r="M25">
        <f t="shared" si="8"/>
        <v>6021001</v>
      </c>
      <c r="N25" s="478" t="str">
        <f t="shared" si="9"/>
        <v>Uniforma dhe veshje te tjera speciale</v>
      </c>
      <c r="O25" s="385">
        <f t="shared" si="10"/>
        <v>0</v>
      </c>
      <c r="Q25">
        <f t="shared" si="1"/>
        <v>0</v>
      </c>
      <c r="R25" s="385">
        <f t="shared" si="11"/>
        <v>0</v>
      </c>
      <c r="V25" s="385">
        <f t="shared" si="5"/>
        <v>0</v>
      </c>
      <c r="W25" s="385">
        <f t="shared" si="2"/>
        <v>0</v>
      </c>
      <c r="AC25" s="470">
        <v>280000</v>
      </c>
      <c r="AD25" s="385">
        <f t="shared" ref="AD25:AE36" si="16">SUM(X25,Z25,AB25)</f>
        <v>0</v>
      </c>
      <c r="AE25" s="385">
        <f t="shared" si="16"/>
        <v>280000</v>
      </c>
      <c r="AF25" s="471">
        <f t="shared" ref="AF25:AG36" si="17">AD25/1000</f>
        <v>0</v>
      </c>
      <c r="AG25" s="471">
        <f t="shared" si="17"/>
        <v>280</v>
      </c>
      <c r="AH25" s="471">
        <f t="shared" ref="AH25:AI36" si="18">E25-AF25</f>
        <v>0</v>
      </c>
      <c r="AI25" s="471">
        <f t="shared" si="18"/>
        <v>-280</v>
      </c>
      <c r="AJ25" s="385"/>
      <c r="AL25" s="473">
        <f t="shared" si="4"/>
        <v>0</v>
      </c>
      <c r="AM25" s="473">
        <f t="shared" si="4"/>
        <v>-280</v>
      </c>
    </row>
    <row r="26" spans="1:39" ht="15" customHeight="1">
      <c r="A26" s="179">
        <v>602.10019999999997</v>
      </c>
      <c r="B26" s="447" t="s">
        <v>200</v>
      </c>
      <c r="C26" s="387"/>
      <c r="D26" s="387"/>
      <c r="E26" s="467">
        <v>0</v>
      </c>
      <c r="F26" s="467"/>
      <c r="G26" s="387"/>
      <c r="H26" s="387"/>
      <c r="I26" s="387"/>
      <c r="J26" s="387"/>
      <c r="K26" s="387"/>
      <c r="L26" s="152"/>
      <c r="M26">
        <f t="shared" si="8"/>
        <v>6021002</v>
      </c>
      <c r="N26" s="478" t="str">
        <f t="shared" si="9"/>
        <v>Plehra kimike, furnitura veterinare, farera, fidane e te tjera produkte agrokulturore</v>
      </c>
      <c r="O26" s="385">
        <f t="shared" si="10"/>
        <v>0</v>
      </c>
      <c r="Q26">
        <f t="shared" si="1"/>
        <v>0</v>
      </c>
      <c r="R26" s="385">
        <f t="shared" si="11"/>
        <v>0</v>
      </c>
      <c r="V26" s="385">
        <f t="shared" si="5"/>
        <v>0</v>
      </c>
      <c r="W26" s="385">
        <f t="shared" si="2"/>
        <v>0</v>
      </c>
      <c r="AD26" s="385">
        <f t="shared" si="16"/>
        <v>0</v>
      </c>
      <c r="AE26" s="385">
        <f t="shared" si="16"/>
        <v>0</v>
      </c>
      <c r="AF26" s="471">
        <f t="shared" si="17"/>
        <v>0</v>
      </c>
      <c r="AG26" s="471">
        <f t="shared" si="17"/>
        <v>0</v>
      </c>
      <c r="AH26" s="471">
        <f t="shared" si="18"/>
        <v>0</v>
      </c>
      <c r="AI26" s="471">
        <f t="shared" si="18"/>
        <v>0</v>
      </c>
      <c r="AJ26" s="385"/>
      <c r="AL26" s="473">
        <f t="shared" si="4"/>
        <v>0</v>
      </c>
      <c r="AM26" s="473">
        <f t="shared" si="4"/>
        <v>0</v>
      </c>
    </row>
    <row r="27" spans="1:39" ht="15" customHeight="1">
      <c r="A27" s="179">
        <v>602.10029999999995</v>
      </c>
      <c r="B27" s="447" t="s">
        <v>201</v>
      </c>
      <c r="C27" s="387"/>
      <c r="D27" s="387"/>
      <c r="E27" s="467">
        <v>0</v>
      </c>
      <c r="F27" s="467"/>
      <c r="G27" s="387"/>
      <c r="H27" s="387"/>
      <c r="I27" s="387"/>
      <c r="J27" s="387"/>
      <c r="K27" s="387"/>
      <c r="L27" s="152"/>
      <c r="M27">
        <f t="shared" si="8"/>
        <v>6021002.9999999991</v>
      </c>
      <c r="N27" s="478" t="str">
        <f t="shared" si="9"/>
        <v>Ilaçe, materiale dhe proteza mjekesore</v>
      </c>
      <c r="O27" s="385">
        <f t="shared" si="10"/>
        <v>0</v>
      </c>
      <c r="Q27">
        <f t="shared" si="1"/>
        <v>0</v>
      </c>
      <c r="R27" s="385">
        <f t="shared" si="11"/>
        <v>0</v>
      </c>
      <c r="V27" s="385">
        <f t="shared" si="5"/>
        <v>0</v>
      </c>
      <c r="W27" s="385">
        <f t="shared" si="2"/>
        <v>0</v>
      </c>
      <c r="X27" s="385">
        <v>0</v>
      </c>
      <c r="Y27" s="385">
        <v>105120</v>
      </c>
      <c r="AC27" s="385">
        <f>142000-120</f>
        <v>141880</v>
      </c>
      <c r="AD27" s="385">
        <f t="shared" si="16"/>
        <v>0</v>
      </c>
      <c r="AE27" s="385">
        <f t="shared" si="16"/>
        <v>247000</v>
      </c>
      <c r="AF27" s="471">
        <f t="shared" si="17"/>
        <v>0</v>
      </c>
      <c r="AG27" s="471">
        <f t="shared" si="17"/>
        <v>247</v>
      </c>
      <c r="AH27" s="471">
        <f t="shared" si="18"/>
        <v>0</v>
      </c>
      <c r="AI27" s="471">
        <f t="shared" si="18"/>
        <v>-247</v>
      </c>
      <c r="AJ27" s="385"/>
      <c r="AL27" s="473">
        <f t="shared" si="4"/>
        <v>0</v>
      </c>
      <c r="AM27" s="473">
        <f t="shared" si="4"/>
        <v>-247</v>
      </c>
    </row>
    <row r="28" spans="1:39" ht="15" customHeight="1">
      <c r="A28" s="179">
        <v>602.10040000000004</v>
      </c>
      <c r="B28" s="447" t="s">
        <v>202</v>
      </c>
      <c r="C28" s="387"/>
      <c r="D28" s="387"/>
      <c r="E28" s="467">
        <v>0</v>
      </c>
      <c r="F28" s="467"/>
      <c r="G28" s="387"/>
      <c r="H28" s="387"/>
      <c r="I28" s="387"/>
      <c r="J28" s="387"/>
      <c r="K28" s="387"/>
      <c r="L28" s="152"/>
      <c r="M28">
        <f t="shared" si="8"/>
        <v>6021004</v>
      </c>
      <c r="N28" s="478" t="str">
        <f t="shared" si="9"/>
        <v>Furnizime dhe sherbime me ushqim per mencat</v>
      </c>
      <c r="O28" s="385">
        <f t="shared" si="10"/>
        <v>0</v>
      </c>
      <c r="Q28">
        <f t="shared" si="1"/>
        <v>0</v>
      </c>
      <c r="R28" s="385">
        <f t="shared" si="11"/>
        <v>0</v>
      </c>
      <c r="V28" s="385">
        <f t="shared" si="5"/>
        <v>0</v>
      </c>
      <c r="W28" s="385">
        <f t="shared" si="2"/>
        <v>0</v>
      </c>
      <c r="AD28" s="385">
        <f t="shared" si="16"/>
        <v>0</v>
      </c>
      <c r="AE28" s="385">
        <f t="shared" si="16"/>
        <v>0</v>
      </c>
      <c r="AF28" s="471">
        <f t="shared" si="17"/>
        <v>0</v>
      </c>
      <c r="AG28" s="471">
        <f t="shared" si="17"/>
        <v>0</v>
      </c>
      <c r="AH28" s="471">
        <f t="shared" si="18"/>
        <v>0</v>
      </c>
      <c r="AI28" s="471">
        <f t="shared" si="18"/>
        <v>0</v>
      </c>
      <c r="AJ28" s="385"/>
      <c r="AL28" s="473">
        <f t="shared" si="4"/>
        <v>0</v>
      </c>
      <c r="AM28" s="473">
        <f t="shared" si="4"/>
        <v>0</v>
      </c>
    </row>
    <row r="29" spans="1:39" ht="15" customHeight="1">
      <c r="A29" s="179">
        <v>602.10050000000001</v>
      </c>
      <c r="B29" s="447" t="s">
        <v>203</v>
      </c>
      <c r="C29" s="387"/>
      <c r="D29" s="387"/>
      <c r="E29" s="467">
        <v>0</v>
      </c>
      <c r="F29" s="467"/>
      <c r="G29" s="387"/>
      <c r="H29" s="387"/>
      <c r="I29" s="387"/>
      <c r="J29" s="387"/>
      <c r="K29" s="387"/>
      <c r="L29" s="152"/>
      <c r="M29">
        <f t="shared" si="8"/>
        <v>6021005</v>
      </c>
      <c r="N29" s="478" t="str">
        <f t="shared" si="9"/>
        <v>Pajisje, materiale dhe sherbime ushtarake</v>
      </c>
      <c r="O29" s="385">
        <f t="shared" si="10"/>
        <v>0</v>
      </c>
      <c r="Q29">
        <f t="shared" si="1"/>
        <v>0</v>
      </c>
      <c r="R29" s="385">
        <f t="shared" si="11"/>
        <v>0</v>
      </c>
      <c r="V29" s="385">
        <f t="shared" si="5"/>
        <v>0</v>
      </c>
      <c r="W29" s="385">
        <f t="shared" si="2"/>
        <v>0</v>
      </c>
      <c r="AD29" s="385">
        <f t="shared" si="16"/>
        <v>0</v>
      </c>
      <c r="AE29" s="385">
        <f t="shared" si="16"/>
        <v>0</v>
      </c>
      <c r="AF29" s="471">
        <f t="shared" si="17"/>
        <v>0</v>
      </c>
      <c r="AG29" s="471">
        <f t="shared" si="17"/>
        <v>0</v>
      </c>
      <c r="AH29" s="471">
        <f t="shared" si="18"/>
        <v>0</v>
      </c>
      <c r="AI29" s="471">
        <f t="shared" si="18"/>
        <v>0</v>
      </c>
      <c r="AJ29" s="385"/>
      <c r="AL29" s="473">
        <f t="shared" si="4"/>
        <v>0</v>
      </c>
      <c r="AM29" s="473">
        <f t="shared" si="4"/>
        <v>0</v>
      </c>
    </row>
    <row r="30" spans="1:39" ht="15" customHeight="1">
      <c r="A30" s="179">
        <v>602.10059999999999</v>
      </c>
      <c r="B30" s="447" t="s">
        <v>204</v>
      </c>
      <c r="C30" s="387"/>
      <c r="D30" s="387"/>
      <c r="E30" s="467">
        <v>0</v>
      </c>
      <c r="F30" s="467"/>
      <c r="G30" s="387"/>
      <c r="H30" s="387"/>
      <c r="I30" s="387"/>
      <c r="J30" s="387"/>
      <c r="K30" s="387"/>
      <c r="L30" s="152"/>
      <c r="M30">
        <f t="shared" si="8"/>
        <v>6021006</v>
      </c>
      <c r="N30" s="478" t="str">
        <f t="shared" si="9"/>
        <v>Pajisje per perdorim policor</v>
      </c>
      <c r="O30" s="385">
        <f t="shared" si="10"/>
        <v>0</v>
      </c>
      <c r="Q30">
        <f t="shared" si="1"/>
        <v>0</v>
      </c>
      <c r="R30" s="385">
        <f t="shared" si="11"/>
        <v>0</v>
      </c>
      <c r="V30" s="385">
        <f t="shared" si="5"/>
        <v>0</v>
      </c>
      <c r="W30" s="385">
        <f t="shared" si="2"/>
        <v>0</v>
      </c>
      <c r="AD30" s="385">
        <f t="shared" si="16"/>
        <v>0</v>
      </c>
      <c r="AE30" s="385">
        <f t="shared" si="16"/>
        <v>0</v>
      </c>
      <c r="AF30" s="471">
        <f t="shared" si="17"/>
        <v>0</v>
      </c>
      <c r="AG30" s="471">
        <f t="shared" si="17"/>
        <v>0</v>
      </c>
      <c r="AH30" s="471">
        <f t="shared" si="18"/>
        <v>0</v>
      </c>
      <c r="AI30" s="471">
        <f t="shared" si="18"/>
        <v>0</v>
      </c>
      <c r="AJ30" s="385"/>
      <c r="AL30" s="473">
        <f t="shared" si="4"/>
        <v>0</v>
      </c>
      <c r="AM30" s="473">
        <f t="shared" si="4"/>
        <v>0</v>
      </c>
    </row>
    <row r="31" spans="1:39" ht="15" customHeight="1">
      <c r="A31" s="179">
        <v>602.10069999999996</v>
      </c>
      <c r="B31" s="447" t="s">
        <v>205</v>
      </c>
      <c r="C31" s="387"/>
      <c r="D31" s="387"/>
      <c r="E31" s="467">
        <v>0</v>
      </c>
      <c r="F31" s="467"/>
      <c r="G31" s="387"/>
      <c r="H31" s="387"/>
      <c r="I31" s="387"/>
      <c r="J31" s="387"/>
      <c r="K31" s="387"/>
      <c r="L31" s="152"/>
      <c r="M31">
        <f t="shared" si="8"/>
        <v>6021007</v>
      </c>
      <c r="N31" s="478" t="str">
        <f t="shared" si="9"/>
        <v>Libra dhe publikime profesionale</v>
      </c>
      <c r="O31" s="385">
        <f t="shared" si="10"/>
        <v>0</v>
      </c>
      <c r="Q31">
        <f t="shared" si="1"/>
        <v>0</v>
      </c>
      <c r="R31" s="385">
        <f t="shared" si="11"/>
        <v>0</v>
      </c>
      <c r="V31" s="385">
        <f t="shared" si="5"/>
        <v>0</v>
      </c>
      <c r="W31" s="385">
        <f t="shared" si="2"/>
        <v>0</v>
      </c>
      <c r="X31" s="385">
        <v>0</v>
      </c>
      <c r="Y31" s="385">
        <v>344238</v>
      </c>
      <c r="AC31" s="470">
        <f>480000-24238</f>
        <v>455762</v>
      </c>
      <c r="AD31" s="385">
        <f t="shared" si="16"/>
        <v>0</v>
      </c>
      <c r="AE31" s="385">
        <f t="shared" si="16"/>
        <v>800000</v>
      </c>
      <c r="AF31" s="471">
        <f t="shared" si="17"/>
        <v>0</v>
      </c>
      <c r="AG31" s="471">
        <f t="shared" si="17"/>
        <v>800</v>
      </c>
      <c r="AH31" s="471">
        <f t="shared" si="18"/>
        <v>0</v>
      </c>
      <c r="AI31" s="471">
        <f t="shared" si="18"/>
        <v>-800</v>
      </c>
      <c r="AJ31" s="385"/>
      <c r="AL31" s="473">
        <f t="shared" si="4"/>
        <v>0</v>
      </c>
      <c r="AM31" s="473">
        <f t="shared" si="4"/>
        <v>-800</v>
      </c>
    </row>
    <row r="32" spans="1:39" ht="15" customHeight="1">
      <c r="A32" s="179">
        <v>602.10080000000005</v>
      </c>
      <c r="B32" s="447" t="s">
        <v>206</v>
      </c>
      <c r="C32" s="387"/>
      <c r="D32" s="387"/>
      <c r="E32" s="467">
        <v>0</v>
      </c>
      <c r="F32" s="467"/>
      <c r="G32" s="387"/>
      <c r="H32" s="387"/>
      <c r="I32" s="387"/>
      <c r="J32" s="387"/>
      <c r="K32" s="387"/>
      <c r="L32" s="152"/>
      <c r="M32">
        <f t="shared" si="8"/>
        <v>6021008.0000000009</v>
      </c>
      <c r="N32" s="478" t="str">
        <f t="shared" si="9"/>
        <v xml:space="preserve">Materiale per mbrojtjen e tokes, bimeve dhe kafsheve nga semundjet </v>
      </c>
      <c r="O32" s="385">
        <f t="shared" si="10"/>
        <v>0</v>
      </c>
      <c r="Q32">
        <f t="shared" si="1"/>
        <v>0</v>
      </c>
      <c r="R32" s="385">
        <f t="shared" si="11"/>
        <v>0</v>
      </c>
      <c r="V32" s="385">
        <f t="shared" si="5"/>
        <v>0</v>
      </c>
      <c r="W32" s="385">
        <f t="shared" si="2"/>
        <v>0</v>
      </c>
      <c r="AD32" s="385">
        <f t="shared" si="16"/>
        <v>0</v>
      </c>
      <c r="AE32" s="385">
        <f t="shared" si="16"/>
        <v>0</v>
      </c>
      <c r="AF32" s="471">
        <f t="shared" si="17"/>
        <v>0</v>
      </c>
      <c r="AG32" s="471">
        <f t="shared" si="17"/>
        <v>0</v>
      </c>
      <c r="AH32" s="471">
        <f t="shared" si="18"/>
        <v>0</v>
      </c>
      <c r="AI32" s="471">
        <f t="shared" si="18"/>
        <v>0</v>
      </c>
      <c r="AJ32" s="385"/>
      <c r="AL32" s="473">
        <f t="shared" si="4"/>
        <v>0</v>
      </c>
      <c r="AM32" s="473">
        <f t="shared" si="4"/>
        <v>0</v>
      </c>
    </row>
    <row r="33" spans="1:39" ht="15" customHeight="1">
      <c r="A33" s="179">
        <v>602.10090000000002</v>
      </c>
      <c r="B33" s="447" t="s">
        <v>207</v>
      </c>
      <c r="C33" s="387"/>
      <c r="D33" s="387"/>
      <c r="E33" s="467">
        <v>0</v>
      </c>
      <c r="F33" s="467"/>
      <c r="G33" s="387"/>
      <c r="H33" s="387"/>
      <c r="I33" s="387"/>
      <c r="J33" s="387"/>
      <c r="K33" s="387"/>
      <c r="L33" s="152"/>
      <c r="M33">
        <f t="shared" si="8"/>
        <v>6021009</v>
      </c>
      <c r="N33" s="478" t="str">
        <f t="shared" si="9"/>
        <v>Materiale dhe pajisje labratorike te sherbimit publik</v>
      </c>
      <c r="O33" s="385">
        <f t="shared" si="10"/>
        <v>0</v>
      </c>
      <c r="Q33">
        <f t="shared" si="1"/>
        <v>0</v>
      </c>
      <c r="R33" s="385">
        <f t="shared" si="11"/>
        <v>0</v>
      </c>
      <c r="V33" s="385">
        <f t="shared" si="5"/>
        <v>0</v>
      </c>
      <c r="W33" s="385">
        <f t="shared" si="2"/>
        <v>0</v>
      </c>
      <c r="X33" s="385">
        <v>0</v>
      </c>
      <c r="Y33" s="385">
        <v>215568</v>
      </c>
      <c r="AC33" s="385">
        <v>284432</v>
      </c>
      <c r="AD33" s="385">
        <f t="shared" si="16"/>
        <v>0</v>
      </c>
      <c r="AE33" s="385">
        <f t="shared" si="16"/>
        <v>500000</v>
      </c>
      <c r="AF33" s="471">
        <f t="shared" si="17"/>
        <v>0</v>
      </c>
      <c r="AG33" s="471">
        <f t="shared" si="17"/>
        <v>500</v>
      </c>
      <c r="AH33" s="471">
        <f t="shared" si="18"/>
        <v>0</v>
      </c>
      <c r="AI33" s="471">
        <f t="shared" si="18"/>
        <v>-500</v>
      </c>
      <c r="AJ33" s="385"/>
      <c r="AL33" s="473">
        <f t="shared" si="4"/>
        <v>0</v>
      </c>
      <c r="AM33" s="473">
        <f t="shared" si="4"/>
        <v>-500</v>
      </c>
    </row>
    <row r="34" spans="1:39" ht="15" customHeight="1">
      <c r="A34" s="180">
        <v>602.101</v>
      </c>
      <c r="B34" s="447" t="s">
        <v>208</v>
      </c>
      <c r="C34" s="387"/>
      <c r="D34" s="387"/>
      <c r="E34" s="467">
        <v>0</v>
      </c>
      <c r="F34" s="467"/>
      <c r="G34" s="387"/>
      <c r="H34" s="387"/>
      <c r="I34" s="387"/>
      <c r="J34" s="387"/>
      <c r="K34" s="387"/>
      <c r="L34" s="152"/>
      <c r="M34">
        <f t="shared" si="8"/>
        <v>6021010</v>
      </c>
      <c r="N34" s="478" t="str">
        <f t="shared" si="9"/>
        <v>Shpenzime per prodhim dokumentacioni specifik</v>
      </c>
      <c r="O34" s="385">
        <f t="shared" si="10"/>
        <v>0</v>
      </c>
      <c r="Q34">
        <f t="shared" si="1"/>
        <v>0</v>
      </c>
      <c r="R34" s="385">
        <f t="shared" si="11"/>
        <v>0</v>
      </c>
      <c r="V34" s="385">
        <f t="shared" si="5"/>
        <v>0</v>
      </c>
      <c r="W34" s="385">
        <f t="shared" si="2"/>
        <v>0</v>
      </c>
      <c r="Y34" s="385">
        <f>2151000+390000</f>
        <v>2541000</v>
      </c>
      <c r="AA34" s="385">
        <f>394625*1.2+449400</f>
        <v>922950</v>
      </c>
      <c r="AC34" s="385">
        <v>36050</v>
      </c>
      <c r="AD34" s="385">
        <f t="shared" si="16"/>
        <v>0</v>
      </c>
      <c r="AE34" s="385">
        <f t="shared" si="16"/>
        <v>3500000</v>
      </c>
      <c r="AF34" s="471">
        <f t="shared" si="17"/>
        <v>0</v>
      </c>
      <c r="AG34" s="471">
        <f t="shared" si="17"/>
        <v>3500</v>
      </c>
      <c r="AH34" s="471">
        <f t="shared" si="18"/>
        <v>0</v>
      </c>
      <c r="AI34" s="471">
        <f t="shared" si="18"/>
        <v>-3500</v>
      </c>
      <c r="AJ34" s="385"/>
      <c r="AK34" s="123">
        <f>3000000-2941496</f>
        <v>58504</v>
      </c>
      <c r="AL34" s="473">
        <f t="shared" si="4"/>
        <v>0</v>
      </c>
      <c r="AM34" s="473">
        <f t="shared" si="4"/>
        <v>-3500</v>
      </c>
    </row>
    <row r="35" spans="1:39" ht="15" customHeight="1">
      <c r="A35" s="179">
        <v>602.10109999999997</v>
      </c>
      <c r="B35" s="447" t="s">
        <v>209</v>
      </c>
      <c r="C35" s="387"/>
      <c r="D35" s="387"/>
      <c r="E35" s="467">
        <v>0</v>
      </c>
      <c r="F35" s="467"/>
      <c r="G35" s="387"/>
      <c r="H35" s="387"/>
      <c r="I35" s="387"/>
      <c r="J35" s="387"/>
      <c r="K35" s="387"/>
      <c r="L35" s="152"/>
      <c r="M35">
        <f t="shared" si="8"/>
        <v>6021011</v>
      </c>
      <c r="N35" s="478" t="str">
        <f t="shared" si="9"/>
        <v>Softe informatike me karakter te pergjithshem</v>
      </c>
      <c r="O35" s="385">
        <f t="shared" si="10"/>
        <v>0</v>
      </c>
      <c r="Q35">
        <f t="shared" si="1"/>
        <v>0</v>
      </c>
      <c r="R35" s="385">
        <f t="shared" si="11"/>
        <v>0</v>
      </c>
      <c r="V35" s="385">
        <f t="shared" si="5"/>
        <v>0</v>
      </c>
      <c r="W35" s="385">
        <f t="shared" si="2"/>
        <v>0</v>
      </c>
      <c r="AC35" s="469">
        <v>280000</v>
      </c>
      <c r="AD35" s="385">
        <f t="shared" si="16"/>
        <v>0</v>
      </c>
      <c r="AE35" s="385">
        <f t="shared" si="16"/>
        <v>280000</v>
      </c>
      <c r="AF35" s="471">
        <f t="shared" si="17"/>
        <v>0</v>
      </c>
      <c r="AG35" s="471">
        <f t="shared" si="17"/>
        <v>280</v>
      </c>
      <c r="AH35" s="471">
        <f t="shared" si="18"/>
        <v>0</v>
      </c>
      <c r="AI35" s="471">
        <f t="shared" si="18"/>
        <v>-280</v>
      </c>
      <c r="AJ35" s="385"/>
      <c r="AL35" s="473">
        <f t="shared" si="4"/>
        <v>0</v>
      </c>
      <c r="AM35" s="473">
        <f t="shared" si="4"/>
        <v>-280</v>
      </c>
    </row>
    <row r="36" spans="1:39" ht="15" customHeight="1">
      <c r="A36" s="179">
        <v>602.10990000000004</v>
      </c>
      <c r="B36" s="447" t="s">
        <v>210</v>
      </c>
      <c r="C36" s="387"/>
      <c r="D36" s="387"/>
      <c r="E36" s="467">
        <v>0</v>
      </c>
      <c r="F36" s="467"/>
      <c r="G36" s="387"/>
      <c r="H36" s="387"/>
      <c r="I36" s="387"/>
      <c r="J36" s="387"/>
      <c r="K36" s="387"/>
      <c r="L36" s="152"/>
      <c r="M36">
        <f t="shared" si="8"/>
        <v>6021099</v>
      </c>
      <c r="N36" s="478" t="str">
        <f t="shared" si="9"/>
        <v>Te tjera materiale dhe sherbime speciale</v>
      </c>
      <c r="O36" s="385">
        <f t="shared" si="10"/>
        <v>0</v>
      </c>
      <c r="Q36">
        <f t="shared" si="1"/>
        <v>0</v>
      </c>
      <c r="R36" s="385">
        <f t="shared" si="11"/>
        <v>0</v>
      </c>
      <c r="V36" s="385">
        <f t="shared" si="5"/>
        <v>0</v>
      </c>
      <c r="W36" s="385">
        <f t="shared" si="2"/>
        <v>0</v>
      </c>
      <c r="X36" s="385">
        <v>0</v>
      </c>
      <c r="Y36" s="385">
        <v>338793</v>
      </c>
      <c r="AC36" s="385">
        <v>461207</v>
      </c>
      <c r="AD36" s="385">
        <f t="shared" si="16"/>
        <v>0</v>
      </c>
      <c r="AE36" s="385">
        <f t="shared" si="16"/>
        <v>800000</v>
      </c>
      <c r="AF36" s="471">
        <f t="shared" si="17"/>
        <v>0</v>
      </c>
      <c r="AG36" s="471">
        <f t="shared" si="17"/>
        <v>800</v>
      </c>
      <c r="AH36" s="471">
        <f t="shared" si="18"/>
        <v>0</v>
      </c>
      <c r="AI36" s="471">
        <f t="shared" si="18"/>
        <v>-800</v>
      </c>
      <c r="AJ36" s="385"/>
      <c r="AL36" s="473">
        <f t="shared" si="4"/>
        <v>0</v>
      </c>
      <c r="AM36" s="473">
        <f t="shared" si="4"/>
        <v>-800</v>
      </c>
    </row>
    <row r="37" spans="1:39" s="152" customFormat="1" ht="15" customHeight="1">
      <c r="A37" s="494">
        <v>602.20000000000005</v>
      </c>
      <c r="B37" s="491" t="s">
        <v>183</v>
      </c>
      <c r="C37" s="492">
        <f t="shared" ref="C37:K37" si="19">SUM(C38:C51)</f>
        <v>0</v>
      </c>
      <c r="D37" s="492">
        <f t="shared" si="19"/>
        <v>0</v>
      </c>
      <c r="E37" s="492">
        <f t="shared" si="19"/>
        <v>0</v>
      </c>
      <c r="F37" s="492">
        <f t="shared" si="19"/>
        <v>0</v>
      </c>
      <c r="G37" s="492">
        <f t="shared" si="19"/>
        <v>0</v>
      </c>
      <c r="H37" s="492">
        <f t="shared" si="19"/>
        <v>0</v>
      </c>
      <c r="I37" s="492">
        <f t="shared" si="19"/>
        <v>0</v>
      </c>
      <c r="J37" s="492">
        <f t="shared" si="19"/>
        <v>0</v>
      </c>
      <c r="K37" s="492">
        <f t="shared" si="19"/>
        <v>0</v>
      </c>
      <c r="M37">
        <f t="shared" si="8"/>
        <v>6022000</v>
      </c>
      <c r="N37" s="478" t="str">
        <f t="shared" si="9"/>
        <v>Sherbime nga te trete</v>
      </c>
      <c r="O37" s="385">
        <f t="shared" si="10"/>
        <v>0</v>
      </c>
      <c r="P37" s="152">
        <v>1</v>
      </c>
      <c r="Q37">
        <f t="shared" si="1"/>
        <v>0</v>
      </c>
      <c r="R37" s="385">
        <f t="shared" si="11"/>
        <v>0</v>
      </c>
      <c r="U37" s="152">
        <v>1</v>
      </c>
      <c r="V37" s="385">
        <f t="shared" si="5"/>
        <v>0</v>
      </c>
      <c r="W37" s="385">
        <f t="shared" si="2"/>
        <v>0</v>
      </c>
      <c r="X37" s="468">
        <f t="shared" ref="X37:AJ37" si="20">SUM(X38:X51)</f>
        <v>3837080</v>
      </c>
      <c r="Y37" s="468">
        <f t="shared" si="20"/>
        <v>17180362</v>
      </c>
      <c r="Z37" s="468">
        <f t="shared" si="20"/>
        <v>0</v>
      </c>
      <c r="AA37" s="468">
        <f t="shared" si="20"/>
        <v>8734118</v>
      </c>
      <c r="AB37" s="468">
        <f t="shared" si="20"/>
        <v>4662920</v>
      </c>
      <c r="AC37" s="468">
        <f t="shared" si="20"/>
        <v>9172520</v>
      </c>
      <c r="AD37" s="468">
        <f t="shared" si="20"/>
        <v>8500000</v>
      </c>
      <c r="AE37" s="468">
        <f t="shared" si="20"/>
        <v>35087000</v>
      </c>
      <c r="AF37" s="473">
        <f t="shared" si="20"/>
        <v>8500</v>
      </c>
      <c r="AG37" s="473">
        <f t="shared" si="20"/>
        <v>35087</v>
      </c>
      <c r="AH37" s="473">
        <f t="shared" si="20"/>
        <v>-8500</v>
      </c>
      <c r="AI37" s="473">
        <f t="shared" si="20"/>
        <v>-35087</v>
      </c>
      <c r="AJ37" s="468">
        <f t="shared" si="20"/>
        <v>0</v>
      </c>
      <c r="AK37">
        <f t="shared" si="15"/>
        <v>-35987000</v>
      </c>
      <c r="AL37" s="473">
        <f t="shared" si="4"/>
        <v>-8500</v>
      </c>
      <c r="AM37" s="473">
        <f t="shared" si="4"/>
        <v>-35087</v>
      </c>
    </row>
    <row r="38" spans="1:39" ht="15" customHeight="1">
      <c r="A38" s="179">
        <v>602.20010000000002</v>
      </c>
      <c r="B38" s="447" t="s">
        <v>184</v>
      </c>
      <c r="C38" s="387"/>
      <c r="D38" s="387"/>
      <c r="E38" s="467"/>
      <c r="F38" s="467"/>
      <c r="G38" s="387"/>
      <c r="H38" s="387"/>
      <c r="I38" s="467"/>
      <c r="J38" s="387"/>
      <c r="K38" s="387"/>
      <c r="L38" s="152"/>
      <c r="M38">
        <f t="shared" si="8"/>
        <v>6022001</v>
      </c>
      <c r="N38" s="478" t="str">
        <f t="shared" si="9"/>
        <v>Elektricitet</v>
      </c>
      <c r="O38" s="385">
        <f t="shared" si="10"/>
        <v>0</v>
      </c>
      <c r="Q38">
        <f t="shared" si="1"/>
        <v>0</v>
      </c>
      <c r="R38" s="385">
        <f t="shared" si="11"/>
        <v>0</v>
      </c>
      <c r="V38" s="385">
        <f t="shared" si="5"/>
        <v>0</v>
      </c>
      <c r="W38" s="385">
        <f t="shared" si="2"/>
        <v>0</v>
      </c>
      <c r="X38" s="385">
        <v>1377509</v>
      </c>
      <c r="Y38" s="385">
        <v>4363364</v>
      </c>
      <c r="AB38" s="385">
        <v>122491</v>
      </c>
      <c r="AC38" s="385">
        <v>4036636</v>
      </c>
      <c r="AD38" s="385">
        <f t="shared" ref="AD38:AE51" si="21">SUM(X38,Z38,AB38)</f>
        <v>1500000</v>
      </c>
      <c r="AE38" s="385">
        <f t="shared" si="21"/>
        <v>8400000</v>
      </c>
      <c r="AF38" s="471">
        <f t="shared" ref="AF38:AG51" si="22">AD38/1000</f>
        <v>1500</v>
      </c>
      <c r="AG38" s="471">
        <f t="shared" si="22"/>
        <v>8400</v>
      </c>
      <c r="AH38" s="471">
        <f t="shared" ref="AH38:AI56" si="23">E38-AF38</f>
        <v>-1500</v>
      </c>
      <c r="AI38" s="471">
        <f t="shared" si="23"/>
        <v>-8400</v>
      </c>
      <c r="AJ38" s="385"/>
      <c r="AK38">
        <f>AI38*1000+3000000</f>
        <v>-5400000</v>
      </c>
      <c r="AL38" s="473">
        <f t="shared" si="4"/>
        <v>-1500</v>
      </c>
      <c r="AM38" s="473">
        <f t="shared" si="4"/>
        <v>-8400</v>
      </c>
    </row>
    <row r="39" spans="1:39" ht="15" customHeight="1">
      <c r="A39" s="179">
        <v>602.2002</v>
      </c>
      <c r="B39" s="447" t="s">
        <v>211</v>
      </c>
      <c r="C39" s="387"/>
      <c r="D39" s="387"/>
      <c r="E39" s="467"/>
      <c r="F39" s="467"/>
      <c r="G39" s="387"/>
      <c r="H39" s="387"/>
      <c r="I39" s="387"/>
      <c r="J39" s="387"/>
      <c r="K39" s="387"/>
      <c r="L39" s="152"/>
      <c r="M39">
        <f t="shared" si="8"/>
        <v>6022002</v>
      </c>
      <c r="N39" s="478" t="str">
        <f t="shared" si="9"/>
        <v>Uje</v>
      </c>
      <c r="O39" s="385">
        <f t="shared" si="10"/>
        <v>0</v>
      </c>
      <c r="Q39">
        <f t="shared" si="1"/>
        <v>0</v>
      </c>
      <c r="R39" s="385">
        <f t="shared" si="11"/>
        <v>0</v>
      </c>
      <c r="V39" s="385">
        <f t="shared" si="5"/>
        <v>0</v>
      </c>
      <c r="W39" s="385">
        <f t="shared" si="2"/>
        <v>0</v>
      </c>
      <c r="X39" s="385">
        <v>1010076</v>
      </c>
      <c r="Y39" s="385">
        <v>2051232</v>
      </c>
      <c r="AB39" s="385">
        <v>1489924</v>
      </c>
      <c r="AC39" s="385">
        <f>1860956-12188</f>
        <v>1848768</v>
      </c>
      <c r="AD39" s="385">
        <f t="shared" si="21"/>
        <v>2500000</v>
      </c>
      <c r="AE39" s="385">
        <f t="shared" si="21"/>
        <v>3900000</v>
      </c>
      <c r="AF39" s="471">
        <f t="shared" si="22"/>
        <v>2500</v>
      </c>
      <c r="AG39" s="471">
        <f t="shared" si="22"/>
        <v>3900</v>
      </c>
      <c r="AH39" s="471">
        <f t="shared" si="23"/>
        <v>-2500</v>
      </c>
      <c r="AI39" s="471">
        <f t="shared" si="23"/>
        <v>-3900</v>
      </c>
      <c r="AJ39" s="385"/>
      <c r="AL39" s="473">
        <f t="shared" si="4"/>
        <v>-2500</v>
      </c>
      <c r="AM39" s="473">
        <f t="shared" si="4"/>
        <v>-3900</v>
      </c>
    </row>
    <row r="40" spans="1:39" ht="15" customHeight="1">
      <c r="A40" s="179">
        <v>602.20029999999997</v>
      </c>
      <c r="B40" s="447" t="s">
        <v>212</v>
      </c>
      <c r="C40" s="387"/>
      <c r="D40" s="387"/>
      <c r="E40" s="467"/>
      <c r="F40" s="467"/>
      <c r="G40" s="387"/>
      <c r="H40" s="387"/>
      <c r="I40" s="387"/>
      <c r="J40" s="387"/>
      <c r="K40" s="387"/>
      <c r="L40" s="152"/>
      <c r="M40">
        <f t="shared" si="8"/>
        <v>6022003</v>
      </c>
      <c r="N40" s="478" t="str">
        <f t="shared" si="9"/>
        <v>Sherbime telefonike</v>
      </c>
      <c r="O40" s="385">
        <f t="shared" si="10"/>
        <v>0</v>
      </c>
      <c r="Q40">
        <f t="shared" si="1"/>
        <v>0</v>
      </c>
      <c r="R40" s="385">
        <f t="shared" si="11"/>
        <v>0</v>
      </c>
      <c r="V40" s="385">
        <f t="shared" si="5"/>
        <v>0</v>
      </c>
      <c r="W40" s="385">
        <f t="shared" si="2"/>
        <v>0</v>
      </c>
      <c r="AD40" s="385">
        <f t="shared" si="21"/>
        <v>0</v>
      </c>
      <c r="AE40" s="385">
        <f t="shared" si="21"/>
        <v>0</v>
      </c>
      <c r="AF40" s="471">
        <f t="shared" si="22"/>
        <v>0</v>
      </c>
      <c r="AG40" s="471">
        <f t="shared" si="22"/>
        <v>0</v>
      </c>
      <c r="AH40" s="471">
        <f t="shared" si="23"/>
        <v>0</v>
      </c>
      <c r="AI40" s="471">
        <f t="shared" si="23"/>
        <v>0</v>
      </c>
      <c r="AJ40" s="385"/>
      <c r="AL40" s="473">
        <f t="shared" si="4"/>
        <v>0</v>
      </c>
      <c r="AM40" s="473">
        <f t="shared" si="4"/>
        <v>0</v>
      </c>
    </row>
    <row r="41" spans="1:39" ht="15" customHeight="1">
      <c r="A41" s="179"/>
      <c r="B41" s="448" t="s">
        <v>185</v>
      </c>
      <c r="C41" s="387"/>
      <c r="D41" s="467"/>
      <c r="E41" s="467"/>
      <c r="F41" s="467"/>
      <c r="G41" s="387"/>
      <c r="H41" s="387"/>
      <c r="I41" s="387"/>
      <c r="J41" s="387"/>
      <c r="K41" s="387"/>
      <c r="L41" s="152"/>
      <c r="M41">
        <f t="shared" si="8"/>
        <v>0</v>
      </c>
      <c r="N41" s="478" t="str">
        <f t="shared" si="9"/>
        <v>Telefoni fikse</v>
      </c>
      <c r="O41" s="385">
        <f t="shared" si="10"/>
        <v>0</v>
      </c>
      <c r="Q41">
        <f t="shared" si="1"/>
        <v>0</v>
      </c>
      <c r="R41" s="385">
        <f t="shared" si="11"/>
        <v>0</v>
      </c>
      <c r="V41" s="385">
        <f t="shared" si="5"/>
        <v>0</v>
      </c>
      <c r="W41" s="385">
        <f t="shared" si="2"/>
        <v>0</v>
      </c>
      <c r="X41" s="385">
        <v>275247</v>
      </c>
      <c r="Y41" s="385">
        <v>679661</v>
      </c>
      <c r="AB41" s="385">
        <v>924753</v>
      </c>
      <c r="AC41" s="385">
        <v>40339</v>
      </c>
      <c r="AD41" s="385">
        <f t="shared" si="21"/>
        <v>1200000</v>
      </c>
      <c r="AE41" s="385">
        <f t="shared" si="21"/>
        <v>720000</v>
      </c>
      <c r="AF41" s="471">
        <f t="shared" si="22"/>
        <v>1200</v>
      </c>
      <c r="AG41" s="471">
        <f t="shared" si="22"/>
        <v>720</v>
      </c>
      <c r="AH41" s="471">
        <f t="shared" si="23"/>
        <v>-1200</v>
      </c>
      <c r="AI41" s="471">
        <f t="shared" si="23"/>
        <v>-720</v>
      </c>
      <c r="AJ41" s="385"/>
      <c r="AL41" s="473">
        <f t="shared" si="4"/>
        <v>-1200</v>
      </c>
      <c r="AM41" s="473">
        <f t="shared" si="4"/>
        <v>-720</v>
      </c>
    </row>
    <row r="42" spans="1:39" ht="15" customHeight="1">
      <c r="A42" s="179"/>
      <c r="B42" s="448" t="s">
        <v>277</v>
      </c>
      <c r="C42" s="387"/>
      <c r="D42" s="387"/>
      <c r="E42" s="467"/>
      <c r="F42" s="467"/>
      <c r="G42" s="387"/>
      <c r="H42" s="387"/>
      <c r="I42" s="387"/>
      <c r="J42" s="387"/>
      <c r="K42" s="387"/>
      <c r="L42" s="152"/>
      <c r="M42">
        <f t="shared" si="8"/>
        <v>0</v>
      </c>
      <c r="N42" s="478" t="str">
        <f t="shared" si="9"/>
        <v>Telefoni Celulare</v>
      </c>
      <c r="O42" s="385">
        <f t="shared" si="10"/>
        <v>0</v>
      </c>
      <c r="Q42">
        <f t="shared" si="1"/>
        <v>0</v>
      </c>
      <c r="R42" s="385">
        <f t="shared" si="11"/>
        <v>0</v>
      </c>
      <c r="V42" s="385">
        <f t="shared" si="5"/>
        <v>0</v>
      </c>
      <c r="W42" s="385">
        <f t="shared" si="2"/>
        <v>0</v>
      </c>
      <c r="AC42" s="385">
        <v>120000</v>
      </c>
      <c r="AD42" s="385">
        <f t="shared" si="21"/>
        <v>0</v>
      </c>
      <c r="AE42" s="385">
        <f t="shared" si="21"/>
        <v>120000</v>
      </c>
      <c r="AF42" s="471">
        <f t="shared" si="22"/>
        <v>0</v>
      </c>
      <c r="AG42" s="471">
        <f t="shared" si="22"/>
        <v>120</v>
      </c>
      <c r="AH42" s="471">
        <f t="shared" si="23"/>
        <v>0</v>
      </c>
      <c r="AI42" s="471">
        <f t="shared" si="23"/>
        <v>-120</v>
      </c>
      <c r="AJ42" s="385"/>
      <c r="AL42" s="473">
        <f t="shared" si="4"/>
        <v>0</v>
      </c>
      <c r="AM42" s="473">
        <f t="shared" si="4"/>
        <v>-120</v>
      </c>
    </row>
    <row r="43" spans="1:39" ht="15" customHeight="1">
      <c r="A43" s="179">
        <v>602.20039999999995</v>
      </c>
      <c r="B43" s="447" t="s">
        <v>213</v>
      </c>
      <c r="C43" s="387"/>
      <c r="D43" s="387"/>
      <c r="E43" s="467"/>
      <c r="F43" s="467"/>
      <c r="G43" s="387"/>
      <c r="H43" s="387"/>
      <c r="I43" s="387"/>
      <c r="J43" s="387"/>
      <c r="K43" s="387"/>
      <c r="L43" s="152"/>
      <c r="M43">
        <f t="shared" si="8"/>
        <v>6022003.9999999991</v>
      </c>
      <c r="N43" s="478" t="str">
        <f t="shared" si="9"/>
        <v>Posta dhe sherbimi korrier</v>
      </c>
      <c r="O43" s="385">
        <f t="shared" si="10"/>
        <v>0</v>
      </c>
      <c r="Q43">
        <f t="shared" si="1"/>
        <v>0</v>
      </c>
      <c r="R43" s="385">
        <f t="shared" si="11"/>
        <v>0</v>
      </c>
      <c r="V43" s="385">
        <f t="shared" si="5"/>
        <v>0</v>
      </c>
      <c r="W43" s="385">
        <f t="shared" si="2"/>
        <v>0</v>
      </c>
      <c r="X43" s="385">
        <v>26424</v>
      </c>
      <c r="Y43" s="385">
        <v>29544</v>
      </c>
      <c r="AB43" s="385">
        <v>273576</v>
      </c>
      <c r="AC43" s="385">
        <v>1456</v>
      </c>
      <c r="AD43" s="385">
        <f t="shared" si="21"/>
        <v>300000</v>
      </c>
      <c r="AE43" s="385">
        <f t="shared" si="21"/>
        <v>31000</v>
      </c>
      <c r="AF43" s="471">
        <f t="shared" si="22"/>
        <v>300</v>
      </c>
      <c r="AG43" s="471">
        <f t="shared" si="22"/>
        <v>31</v>
      </c>
      <c r="AH43" s="471">
        <f t="shared" si="23"/>
        <v>-300</v>
      </c>
      <c r="AI43" s="471">
        <f t="shared" si="23"/>
        <v>-31</v>
      </c>
      <c r="AJ43" s="385"/>
      <c r="AL43" s="473">
        <f t="shared" si="4"/>
        <v>-300</v>
      </c>
      <c r="AM43" s="473">
        <f t="shared" si="4"/>
        <v>-31</v>
      </c>
    </row>
    <row r="44" spans="1:39" ht="15" customHeight="1">
      <c r="A44" s="179">
        <v>602.20050000000003</v>
      </c>
      <c r="B44" s="447" t="s">
        <v>186</v>
      </c>
      <c r="C44" s="387"/>
      <c r="D44" s="387"/>
      <c r="E44" s="467"/>
      <c r="F44" s="467"/>
      <c r="G44" s="387"/>
      <c r="H44" s="387"/>
      <c r="I44" s="387"/>
      <c r="J44" s="387"/>
      <c r="K44" s="387"/>
      <c r="M44">
        <f t="shared" si="8"/>
        <v>6022005</v>
      </c>
      <c r="N44" s="478" t="str">
        <f t="shared" si="9"/>
        <v>Sherbim per ngrohje</v>
      </c>
      <c r="O44" s="385">
        <f t="shared" si="10"/>
        <v>0</v>
      </c>
      <c r="Q44">
        <f t="shared" si="1"/>
        <v>0</v>
      </c>
      <c r="R44" s="385">
        <f t="shared" si="11"/>
        <v>0</v>
      </c>
      <c r="V44" s="385">
        <f t="shared" si="5"/>
        <v>0</v>
      </c>
      <c r="W44" s="385">
        <f t="shared" si="2"/>
        <v>0</v>
      </c>
      <c r="AD44" s="385">
        <f t="shared" si="21"/>
        <v>0</v>
      </c>
      <c r="AE44" s="385">
        <f t="shared" si="21"/>
        <v>0</v>
      </c>
      <c r="AF44" s="471">
        <f t="shared" si="22"/>
        <v>0</v>
      </c>
      <c r="AG44" s="471">
        <f t="shared" si="22"/>
        <v>0</v>
      </c>
      <c r="AH44" s="471">
        <f t="shared" si="23"/>
        <v>0</v>
      </c>
      <c r="AI44" s="471">
        <f t="shared" si="23"/>
        <v>0</v>
      </c>
      <c r="AJ44" s="385"/>
      <c r="AL44" s="473">
        <f t="shared" si="4"/>
        <v>0</v>
      </c>
      <c r="AM44" s="473">
        <f t="shared" si="4"/>
        <v>0</v>
      </c>
    </row>
    <row r="45" spans="1:39" ht="15" customHeight="1">
      <c r="A45" s="179">
        <v>602.20060000000001</v>
      </c>
      <c r="B45" s="447" t="s">
        <v>214</v>
      </c>
      <c r="C45" s="387"/>
      <c r="D45" s="387"/>
      <c r="E45" s="467"/>
      <c r="F45" s="467"/>
      <c r="G45" s="387"/>
      <c r="H45" s="387"/>
      <c r="I45" s="387"/>
      <c r="J45" s="387"/>
      <c r="K45" s="387"/>
      <c r="M45">
        <f t="shared" si="8"/>
        <v>6022006</v>
      </c>
      <c r="N45" s="478" t="str">
        <f t="shared" si="9"/>
        <v>Sherbime te ISSH per ISKSH</v>
      </c>
      <c r="O45" s="385">
        <f t="shared" si="10"/>
        <v>0</v>
      </c>
      <c r="Q45">
        <f t="shared" si="1"/>
        <v>0</v>
      </c>
      <c r="R45" s="385">
        <f t="shared" si="11"/>
        <v>0</v>
      </c>
      <c r="V45" s="385">
        <f t="shared" si="5"/>
        <v>0</v>
      </c>
      <c r="W45" s="385">
        <f t="shared" si="2"/>
        <v>0</v>
      </c>
      <c r="AD45" s="385">
        <f t="shared" si="21"/>
        <v>0</v>
      </c>
      <c r="AE45" s="385">
        <f t="shared" si="21"/>
        <v>0</v>
      </c>
      <c r="AF45" s="471">
        <f t="shared" si="22"/>
        <v>0</v>
      </c>
      <c r="AG45" s="471">
        <f t="shared" si="22"/>
        <v>0</v>
      </c>
      <c r="AH45" s="471">
        <f t="shared" si="23"/>
        <v>0</v>
      </c>
      <c r="AI45" s="471">
        <f t="shared" si="23"/>
        <v>0</v>
      </c>
      <c r="AJ45" s="385"/>
      <c r="AL45" s="473">
        <f t="shared" si="4"/>
        <v>0</v>
      </c>
      <c r="AM45" s="473">
        <f t="shared" si="4"/>
        <v>0</v>
      </c>
    </row>
    <row r="46" spans="1:39" ht="15" customHeight="1">
      <c r="A46" s="179">
        <v>602.20069999999998</v>
      </c>
      <c r="B46" s="447" t="s">
        <v>239</v>
      </c>
      <c r="C46" s="387"/>
      <c r="D46" s="387"/>
      <c r="E46" s="467"/>
      <c r="F46" s="467"/>
      <c r="G46" s="387"/>
      <c r="H46" s="387"/>
      <c r="I46" s="387"/>
      <c r="J46" s="387"/>
      <c r="K46" s="387"/>
      <c r="M46">
        <f t="shared" si="8"/>
        <v>6022007</v>
      </c>
      <c r="N46" s="478" t="str">
        <f t="shared" si="9"/>
        <v>Sherbimet bankare</v>
      </c>
      <c r="O46" s="385">
        <f t="shared" si="10"/>
        <v>0</v>
      </c>
      <c r="Q46">
        <f t="shared" si="1"/>
        <v>0</v>
      </c>
      <c r="R46" s="385">
        <f t="shared" si="11"/>
        <v>0</v>
      </c>
      <c r="V46" s="385">
        <f t="shared" si="5"/>
        <v>0</v>
      </c>
      <c r="W46" s="385">
        <f t="shared" si="2"/>
        <v>0</v>
      </c>
      <c r="AC46" s="385">
        <v>100000</v>
      </c>
      <c r="AD46" s="385">
        <f t="shared" si="21"/>
        <v>0</v>
      </c>
      <c r="AE46" s="385">
        <f t="shared" si="21"/>
        <v>100000</v>
      </c>
      <c r="AF46" s="471">
        <f t="shared" si="22"/>
        <v>0</v>
      </c>
      <c r="AG46" s="471">
        <f t="shared" si="22"/>
        <v>100</v>
      </c>
      <c r="AH46" s="471">
        <f t="shared" si="23"/>
        <v>0</v>
      </c>
      <c r="AI46" s="471">
        <f t="shared" si="23"/>
        <v>-100</v>
      </c>
      <c r="AJ46" s="385"/>
      <c r="AL46" s="473">
        <f t="shared" si="4"/>
        <v>0</v>
      </c>
      <c r="AM46" s="473">
        <f t="shared" si="4"/>
        <v>-100</v>
      </c>
    </row>
    <row r="47" spans="1:39" ht="15" customHeight="1">
      <c r="A47" s="179">
        <v>602.20079999999996</v>
      </c>
      <c r="B47" s="447" t="s">
        <v>215</v>
      </c>
      <c r="C47" s="387"/>
      <c r="D47" s="387"/>
      <c r="E47" s="467"/>
      <c r="F47" s="467"/>
      <c r="G47" s="387"/>
      <c r="H47" s="387"/>
      <c r="I47" s="387"/>
      <c r="J47" s="387"/>
      <c r="K47" s="387"/>
      <c r="M47">
        <f t="shared" si="8"/>
        <v>6022008</v>
      </c>
      <c r="N47" s="478" t="str">
        <f t="shared" si="9"/>
        <v>Sherbime te sigurimit dhe ruajtjes</v>
      </c>
      <c r="O47" s="385">
        <f t="shared" si="10"/>
        <v>0</v>
      </c>
      <c r="Q47">
        <f t="shared" si="1"/>
        <v>0</v>
      </c>
      <c r="R47" s="385">
        <f t="shared" si="11"/>
        <v>0</v>
      </c>
      <c r="V47" s="385">
        <f t="shared" si="5"/>
        <v>0</v>
      </c>
      <c r="W47" s="385">
        <f t="shared" si="2"/>
        <v>0</v>
      </c>
      <c r="X47" s="385">
        <v>1147824</v>
      </c>
      <c r="Y47" s="385">
        <v>7374442</v>
      </c>
      <c r="AA47" s="385">
        <v>7776000</v>
      </c>
      <c r="AB47" s="385">
        <v>1852176</v>
      </c>
      <c r="AC47" s="385">
        <v>2049558</v>
      </c>
      <c r="AD47" s="385">
        <f t="shared" si="21"/>
        <v>3000000</v>
      </c>
      <c r="AE47" s="385">
        <f t="shared" si="21"/>
        <v>17200000</v>
      </c>
      <c r="AF47" s="471">
        <f t="shared" si="22"/>
        <v>3000</v>
      </c>
      <c r="AG47" s="471">
        <f t="shared" si="22"/>
        <v>17200</v>
      </c>
      <c r="AH47" s="471">
        <f t="shared" si="23"/>
        <v>-3000</v>
      </c>
      <c r="AI47" s="471">
        <f t="shared" si="23"/>
        <v>-17200</v>
      </c>
      <c r="AJ47" s="385"/>
      <c r="AL47" s="473">
        <f t="shared" si="4"/>
        <v>-3000</v>
      </c>
      <c r="AM47" s="473">
        <f t="shared" si="4"/>
        <v>-17200</v>
      </c>
    </row>
    <row r="48" spans="1:39" ht="15" customHeight="1">
      <c r="A48" s="179">
        <v>602.20090000000005</v>
      </c>
      <c r="B48" s="447" t="s">
        <v>238</v>
      </c>
      <c r="C48" s="387"/>
      <c r="D48" s="387"/>
      <c r="E48" s="467"/>
      <c r="F48" s="467"/>
      <c r="G48" s="387"/>
      <c r="H48" s="387"/>
      <c r="I48" s="387"/>
      <c r="J48" s="387"/>
      <c r="K48" s="387"/>
      <c r="M48">
        <f t="shared" si="8"/>
        <v>6022009.0000000009</v>
      </c>
      <c r="N48" s="478" t="str">
        <f t="shared" si="9"/>
        <v>Sherbime te  pastrimit dhe gjelberimit</v>
      </c>
      <c r="O48" s="385">
        <f t="shared" si="10"/>
        <v>0</v>
      </c>
      <c r="Q48">
        <f t="shared" si="1"/>
        <v>0</v>
      </c>
      <c r="R48" s="385">
        <f t="shared" si="11"/>
        <v>0</v>
      </c>
      <c r="V48" s="385">
        <f t="shared" si="5"/>
        <v>0</v>
      </c>
      <c r="W48" s="385">
        <f t="shared" si="2"/>
        <v>0</v>
      </c>
      <c r="X48" s="385">
        <v>0</v>
      </c>
      <c r="Y48" s="385">
        <v>378720</v>
      </c>
      <c r="AC48" s="385">
        <v>101280</v>
      </c>
      <c r="AD48" s="385">
        <f t="shared" si="21"/>
        <v>0</v>
      </c>
      <c r="AE48" s="385">
        <f t="shared" si="21"/>
        <v>480000</v>
      </c>
      <c r="AF48" s="471">
        <f t="shared" si="22"/>
        <v>0</v>
      </c>
      <c r="AG48" s="471">
        <f t="shared" si="22"/>
        <v>480</v>
      </c>
      <c r="AH48" s="471">
        <f t="shared" si="23"/>
        <v>0</v>
      </c>
      <c r="AI48" s="471">
        <f t="shared" si="23"/>
        <v>-480</v>
      </c>
      <c r="AJ48" s="385"/>
      <c r="AL48" s="473">
        <f t="shared" si="4"/>
        <v>0</v>
      </c>
      <c r="AM48" s="473">
        <f t="shared" si="4"/>
        <v>-480</v>
      </c>
    </row>
    <row r="49" spans="1:39" ht="15" customHeight="1">
      <c r="A49" s="179">
        <v>602.20100000000002</v>
      </c>
      <c r="B49" s="447" t="s">
        <v>216</v>
      </c>
      <c r="C49" s="387"/>
      <c r="D49" s="387"/>
      <c r="E49" s="467"/>
      <c r="F49" s="467"/>
      <c r="G49" s="387"/>
      <c r="H49" s="387"/>
      <c r="I49" s="387"/>
      <c r="J49" s="387"/>
      <c r="K49" s="387"/>
      <c r="M49">
        <f t="shared" si="8"/>
        <v>6022010</v>
      </c>
      <c r="N49" s="478" t="str">
        <f t="shared" si="9"/>
        <v>Sherbime te printimit dhe publikimit</v>
      </c>
      <c r="O49" s="385">
        <f t="shared" si="10"/>
        <v>0</v>
      </c>
      <c r="Q49">
        <f t="shared" si="1"/>
        <v>0</v>
      </c>
      <c r="R49" s="385">
        <f t="shared" si="11"/>
        <v>0</v>
      </c>
      <c r="V49" s="385">
        <f t="shared" si="5"/>
        <v>0</v>
      </c>
      <c r="W49" s="385">
        <f t="shared" si="2"/>
        <v>0</v>
      </c>
      <c r="X49" s="385">
        <v>0</v>
      </c>
      <c r="Y49" s="385">
        <v>927338</v>
      </c>
      <c r="AC49" s="385">
        <v>72662</v>
      </c>
      <c r="AD49" s="385">
        <f t="shared" si="21"/>
        <v>0</v>
      </c>
      <c r="AE49" s="385">
        <f t="shared" si="21"/>
        <v>1000000</v>
      </c>
      <c r="AF49" s="471">
        <f t="shared" si="22"/>
        <v>0</v>
      </c>
      <c r="AG49" s="471">
        <f t="shared" si="22"/>
        <v>1000</v>
      </c>
      <c r="AH49" s="471">
        <f t="shared" si="23"/>
        <v>0</v>
      </c>
      <c r="AI49" s="471">
        <f t="shared" si="23"/>
        <v>-1000</v>
      </c>
      <c r="AJ49" s="385"/>
      <c r="AL49" s="473">
        <f t="shared" ref="AL49:AM80" si="24">E49-AF49</f>
        <v>0</v>
      </c>
      <c r="AM49" s="473">
        <f t="shared" si="24"/>
        <v>-1000</v>
      </c>
    </row>
    <row r="50" spans="1:39" ht="15" customHeight="1">
      <c r="A50" s="179">
        <v>602.2011</v>
      </c>
      <c r="B50" s="447" t="s">
        <v>217</v>
      </c>
      <c r="C50" s="387"/>
      <c r="D50" s="387"/>
      <c r="E50" s="467"/>
      <c r="F50" s="467"/>
      <c r="G50" s="387"/>
      <c r="H50" s="387"/>
      <c r="I50" s="387"/>
      <c r="J50" s="387"/>
      <c r="K50" s="387"/>
      <c r="M50">
        <f t="shared" si="8"/>
        <v>6022011</v>
      </c>
      <c r="N50" s="478" t="str">
        <f t="shared" si="9"/>
        <v>Kosto e trajnimit dhe seminareve</v>
      </c>
      <c r="O50" s="385">
        <f t="shared" si="10"/>
        <v>0</v>
      </c>
      <c r="Q50">
        <f t="shared" si="1"/>
        <v>0</v>
      </c>
      <c r="R50" s="385">
        <f t="shared" si="11"/>
        <v>0</v>
      </c>
      <c r="V50" s="385">
        <f t="shared" si="5"/>
        <v>0</v>
      </c>
      <c r="W50" s="385">
        <f t="shared" si="2"/>
        <v>0</v>
      </c>
      <c r="AD50" s="385">
        <f t="shared" si="21"/>
        <v>0</v>
      </c>
      <c r="AE50" s="385">
        <f t="shared" si="21"/>
        <v>0</v>
      </c>
      <c r="AF50" s="471">
        <f t="shared" si="22"/>
        <v>0</v>
      </c>
      <c r="AG50" s="471">
        <f t="shared" si="22"/>
        <v>0</v>
      </c>
      <c r="AH50" s="471">
        <f t="shared" si="23"/>
        <v>0</v>
      </c>
      <c r="AI50" s="471">
        <f t="shared" si="23"/>
        <v>0</v>
      </c>
      <c r="AJ50" s="385"/>
      <c r="AL50" s="473">
        <f t="shared" si="24"/>
        <v>0</v>
      </c>
      <c r="AM50" s="473">
        <f t="shared" si="24"/>
        <v>0</v>
      </c>
    </row>
    <row r="51" spans="1:39" ht="15" customHeight="1">
      <c r="A51" s="179">
        <v>602.20989999999995</v>
      </c>
      <c r="B51" s="447" t="s">
        <v>218</v>
      </c>
      <c r="C51" s="387"/>
      <c r="D51" s="387"/>
      <c r="E51" s="467"/>
      <c r="F51" s="467"/>
      <c r="G51" s="387"/>
      <c r="H51" s="387"/>
      <c r="I51" s="387"/>
      <c r="J51" s="387"/>
      <c r="K51" s="387"/>
      <c r="M51">
        <f t="shared" si="8"/>
        <v>6022098.9999999991</v>
      </c>
      <c r="N51" s="478" t="str">
        <f t="shared" si="9"/>
        <v>Sherbime te tjera</v>
      </c>
      <c r="O51" s="385">
        <f t="shared" si="10"/>
        <v>0</v>
      </c>
      <c r="Q51">
        <f t="shared" si="1"/>
        <v>0</v>
      </c>
      <c r="R51" s="385">
        <f t="shared" si="11"/>
        <v>0</v>
      </c>
      <c r="V51" s="385">
        <f t="shared" si="5"/>
        <v>0</v>
      </c>
      <c r="W51" s="385">
        <f t="shared" si="2"/>
        <v>0</v>
      </c>
      <c r="X51" s="385">
        <v>0</v>
      </c>
      <c r="Y51" s="385">
        <v>1376061</v>
      </c>
      <c r="Z51" s="385">
        <v>0</v>
      </c>
      <c r="AA51" s="385">
        <f>175000*2+608118</f>
        <v>958118</v>
      </c>
      <c r="AC51" s="470">
        <v>801821</v>
      </c>
      <c r="AD51" s="385">
        <f t="shared" si="21"/>
        <v>0</v>
      </c>
      <c r="AE51" s="385">
        <f t="shared" si="21"/>
        <v>3136000</v>
      </c>
      <c r="AF51" s="471">
        <f t="shared" si="22"/>
        <v>0</v>
      </c>
      <c r="AG51" s="471">
        <f t="shared" si="22"/>
        <v>3136</v>
      </c>
      <c r="AH51" s="471">
        <f t="shared" si="23"/>
        <v>0</v>
      </c>
      <c r="AI51" s="471">
        <f t="shared" si="23"/>
        <v>-3136</v>
      </c>
      <c r="AJ51" s="385"/>
      <c r="AL51" s="473">
        <f t="shared" si="24"/>
        <v>0</v>
      </c>
      <c r="AM51" s="473">
        <f t="shared" si="24"/>
        <v>-3136</v>
      </c>
    </row>
    <row r="52" spans="1:39" s="152" customFormat="1" ht="15" customHeight="1">
      <c r="A52" s="494">
        <v>602.29999999999995</v>
      </c>
      <c r="B52" s="495" t="s">
        <v>31</v>
      </c>
      <c r="C52" s="492">
        <f t="shared" ref="C52:K52" si="25">SUM(C53:C56)</f>
        <v>0</v>
      </c>
      <c r="D52" s="492">
        <f t="shared" si="25"/>
        <v>0</v>
      </c>
      <c r="E52" s="492">
        <f t="shared" si="25"/>
        <v>0</v>
      </c>
      <c r="F52" s="492">
        <f t="shared" si="25"/>
        <v>0</v>
      </c>
      <c r="G52" s="492">
        <f t="shared" si="25"/>
        <v>0</v>
      </c>
      <c r="H52" s="492">
        <f t="shared" si="25"/>
        <v>0</v>
      </c>
      <c r="I52" s="492">
        <f t="shared" si="25"/>
        <v>0</v>
      </c>
      <c r="J52" s="492">
        <f t="shared" si="25"/>
        <v>0</v>
      </c>
      <c r="K52" s="492">
        <f t="shared" si="25"/>
        <v>0</v>
      </c>
      <c r="L52"/>
      <c r="M52">
        <f t="shared" si="8"/>
        <v>6023000</v>
      </c>
      <c r="N52" s="478" t="str">
        <f t="shared" si="9"/>
        <v>Shpenzime transporti</v>
      </c>
      <c r="O52" s="385">
        <f t="shared" si="10"/>
        <v>0</v>
      </c>
      <c r="P52" s="152">
        <v>1</v>
      </c>
      <c r="Q52">
        <f t="shared" si="1"/>
        <v>0</v>
      </c>
      <c r="R52" s="385">
        <f t="shared" si="11"/>
        <v>0</v>
      </c>
      <c r="U52" s="152">
        <v>1</v>
      </c>
      <c r="V52" s="385">
        <f t="shared" si="5"/>
        <v>0</v>
      </c>
      <c r="W52" s="385">
        <f t="shared" si="2"/>
        <v>0</v>
      </c>
      <c r="X52" s="468">
        <f t="shared" ref="X52:AG52" si="26">SUM(X53:X56)</f>
        <v>0</v>
      </c>
      <c r="Y52" s="468">
        <f t="shared" si="26"/>
        <v>3433870</v>
      </c>
      <c r="Z52" s="468">
        <f t="shared" si="26"/>
        <v>0</v>
      </c>
      <c r="AA52" s="468">
        <f t="shared" si="26"/>
        <v>1652800</v>
      </c>
      <c r="AB52" s="468">
        <f t="shared" si="26"/>
        <v>0</v>
      </c>
      <c r="AC52" s="468">
        <f t="shared" si="26"/>
        <v>1283330</v>
      </c>
      <c r="AD52" s="468">
        <f t="shared" si="26"/>
        <v>0</v>
      </c>
      <c r="AE52" s="468">
        <f t="shared" si="26"/>
        <v>6370000</v>
      </c>
      <c r="AF52" s="473">
        <f t="shared" si="26"/>
        <v>0</v>
      </c>
      <c r="AG52" s="473">
        <f t="shared" si="26"/>
        <v>6370</v>
      </c>
      <c r="AH52" s="471">
        <f t="shared" si="23"/>
        <v>0</v>
      </c>
      <c r="AI52" s="471">
        <f t="shared" si="23"/>
        <v>-6370</v>
      </c>
      <c r="AJ52" s="468">
        <f t="shared" ref="AJ52" si="27">SUM(AJ53:AJ56)</f>
        <v>0</v>
      </c>
      <c r="AK52"/>
      <c r="AL52" s="473">
        <f t="shared" si="24"/>
        <v>0</v>
      </c>
      <c r="AM52" s="473">
        <f t="shared" si="24"/>
        <v>-6370</v>
      </c>
    </row>
    <row r="53" spans="1:39" ht="15" customHeight="1">
      <c r="A53" s="181">
        <v>602.30999999999995</v>
      </c>
      <c r="B53" s="447" t="s">
        <v>219</v>
      </c>
      <c r="C53" s="387"/>
      <c r="D53" s="387"/>
      <c r="E53" s="467"/>
      <c r="F53" s="467"/>
      <c r="G53" s="387"/>
      <c r="H53" s="387"/>
      <c r="I53" s="387"/>
      <c r="J53" s="387"/>
      <c r="K53" s="387"/>
      <c r="M53">
        <f t="shared" si="8"/>
        <v>6023099.9999999991</v>
      </c>
      <c r="N53" s="478" t="str">
        <f t="shared" si="9"/>
        <v>Karburant dhe vaj</v>
      </c>
      <c r="O53" s="385">
        <f t="shared" si="10"/>
        <v>0</v>
      </c>
      <c r="Q53">
        <f t="shared" si="1"/>
        <v>0</v>
      </c>
      <c r="R53" s="385">
        <f t="shared" si="11"/>
        <v>0</v>
      </c>
      <c r="V53" s="385">
        <f t="shared" si="5"/>
        <v>0</v>
      </c>
      <c r="W53" s="385">
        <f t="shared" si="2"/>
        <v>0</v>
      </c>
      <c r="X53" s="385">
        <v>0</v>
      </c>
      <c r="Y53" s="385">
        <v>3291021</v>
      </c>
      <c r="AA53" s="385">
        <v>1652800</v>
      </c>
      <c r="AC53" s="385">
        <v>496179</v>
      </c>
      <c r="AD53" s="385">
        <f t="shared" ref="AD53:AE56" si="28">SUM(X53,Z53,AB53)</f>
        <v>0</v>
      </c>
      <c r="AE53" s="385">
        <f t="shared" si="28"/>
        <v>5440000</v>
      </c>
      <c r="AF53" s="471">
        <f t="shared" ref="AF53:AG56" si="29">AD53/1000</f>
        <v>0</v>
      </c>
      <c r="AG53" s="471">
        <f t="shared" si="29"/>
        <v>5440</v>
      </c>
      <c r="AH53" s="471">
        <f t="shared" si="23"/>
        <v>0</v>
      </c>
      <c r="AI53" s="471">
        <f t="shared" si="23"/>
        <v>-5440</v>
      </c>
      <c r="AJ53" s="385"/>
      <c r="AL53" s="473">
        <f t="shared" si="24"/>
        <v>0</v>
      </c>
      <c r="AM53" s="473">
        <f t="shared" si="24"/>
        <v>-5440</v>
      </c>
    </row>
    <row r="54" spans="1:39" ht="15" customHeight="1">
      <c r="A54" s="181">
        <v>602.32000000000005</v>
      </c>
      <c r="B54" s="447" t="s">
        <v>187</v>
      </c>
      <c r="C54" s="387"/>
      <c r="D54" s="387"/>
      <c r="E54" s="467"/>
      <c r="F54" s="467"/>
      <c r="G54" s="387"/>
      <c r="H54" s="387"/>
      <c r="I54" s="387"/>
      <c r="J54" s="387"/>
      <c r="K54" s="387"/>
      <c r="M54">
        <f t="shared" si="8"/>
        <v>6023200.0000000009</v>
      </c>
      <c r="N54" s="478" t="str">
        <f t="shared" si="9"/>
        <v>Pjese kembimi, goma dhe bateri</v>
      </c>
      <c r="O54" s="385">
        <f t="shared" si="10"/>
        <v>0</v>
      </c>
      <c r="Q54">
        <f t="shared" si="1"/>
        <v>0</v>
      </c>
      <c r="R54" s="385">
        <f t="shared" si="11"/>
        <v>0</v>
      </c>
      <c r="V54" s="385">
        <f t="shared" si="5"/>
        <v>0</v>
      </c>
      <c r="W54" s="385">
        <f t="shared" si="2"/>
        <v>0</v>
      </c>
      <c r="AC54" s="385">
        <v>480000</v>
      </c>
      <c r="AD54" s="385">
        <f t="shared" si="28"/>
        <v>0</v>
      </c>
      <c r="AE54" s="385">
        <f t="shared" si="28"/>
        <v>480000</v>
      </c>
      <c r="AF54" s="471">
        <f t="shared" si="29"/>
        <v>0</v>
      </c>
      <c r="AG54" s="471">
        <f t="shared" si="29"/>
        <v>480</v>
      </c>
      <c r="AH54" s="471">
        <f t="shared" si="23"/>
        <v>0</v>
      </c>
      <c r="AI54" s="471">
        <f t="shared" si="23"/>
        <v>-480</v>
      </c>
      <c r="AJ54" s="385"/>
      <c r="AL54" s="473">
        <f t="shared" si="24"/>
        <v>0</v>
      </c>
      <c r="AM54" s="473">
        <f t="shared" si="24"/>
        <v>-480</v>
      </c>
    </row>
    <row r="55" spans="1:39" ht="15" customHeight="1">
      <c r="A55" s="181">
        <v>602.33000000000004</v>
      </c>
      <c r="B55" s="447" t="s">
        <v>228</v>
      </c>
      <c r="C55" s="387"/>
      <c r="D55" s="387"/>
      <c r="E55" s="467"/>
      <c r="F55" s="467"/>
      <c r="G55" s="387"/>
      <c r="H55" s="387"/>
      <c r="I55" s="387"/>
      <c r="J55" s="387"/>
      <c r="K55" s="387"/>
      <c r="M55">
        <f t="shared" si="8"/>
        <v>6023300</v>
      </c>
      <c r="N55" s="478" t="str">
        <f t="shared" si="9"/>
        <v>Shpenzimet e siguracionit te mjeteve te transportit</v>
      </c>
      <c r="O55" s="385">
        <f t="shared" si="10"/>
        <v>0</v>
      </c>
      <c r="Q55">
        <f t="shared" si="1"/>
        <v>0</v>
      </c>
      <c r="R55" s="385">
        <f t="shared" si="11"/>
        <v>0</v>
      </c>
      <c r="V55" s="385">
        <f t="shared" si="5"/>
        <v>0</v>
      </c>
      <c r="W55" s="385">
        <f t="shared" si="2"/>
        <v>0</v>
      </c>
      <c r="X55" s="385">
        <v>0</v>
      </c>
      <c r="Y55" s="385">
        <v>80615</v>
      </c>
      <c r="AC55" s="385">
        <v>169385</v>
      </c>
      <c r="AD55" s="385">
        <f t="shared" si="28"/>
        <v>0</v>
      </c>
      <c r="AE55" s="385">
        <f t="shared" si="28"/>
        <v>250000</v>
      </c>
      <c r="AF55" s="471">
        <f t="shared" si="29"/>
        <v>0</v>
      </c>
      <c r="AG55" s="471">
        <f t="shared" si="29"/>
        <v>250</v>
      </c>
      <c r="AH55" s="471">
        <f t="shared" si="23"/>
        <v>0</v>
      </c>
      <c r="AI55" s="471">
        <f t="shared" si="23"/>
        <v>-250</v>
      </c>
      <c r="AJ55" s="385"/>
      <c r="AL55" s="473">
        <f t="shared" si="24"/>
        <v>0</v>
      </c>
      <c r="AM55" s="473">
        <f t="shared" si="24"/>
        <v>-250</v>
      </c>
    </row>
    <row r="56" spans="1:39" ht="15" customHeight="1">
      <c r="A56" s="181">
        <v>602.39</v>
      </c>
      <c r="B56" s="447" t="s">
        <v>229</v>
      </c>
      <c r="C56" s="387"/>
      <c r="D56" s="387"/>
      <c r="E56" s="467"/>
      <c r="F56" s="467"/>
      <c r="G56" s="387"/>
      <c r="H56" s="387"/>
      <c r="I56" s="387"/>
      <c r="J56" s="387"/>
      <c r="K56" s="387"/>
      <c r="M56">
        <f t="shared" si="8"/>
        <v>6023900</v>
      </c>
      <c r="N56" s="478" t="str">
        <f t="shared" si="9"/>
        <v>Shpenzime te tjera transporti</v>
      </c>
      <c r="O56" s="385">
        <f t="shared" si="10"/>
        <v>0</v>
      </c>
      <c r="Q56">
        <f t="shared" si="1"/>
        <v>0</v>
      </c>
      <c r="R56" s="385">
        <f t="shared" si="11"/>
        <v>0</v>
      </c>
      <c r="V56" s="385">
        <f t="shared" si="5"/>
        <v>0</v>
      </c>
      <c r="W56" s="385">
        <f t="shared" si="2"/>
        <v>0</v>
      </c>
      <c r="X56" s="385">
        <v>0</v>
      </c>
      <c r="Y56" s="385">
        <v>62234</v>
      </c>
      <c r="AC56" s="385">
        <v>137766</v>
      </c>
      <c r="AD56" s="385">
        <f t="shared" si="28"/>
        <v>0</v>
      </c>
      <c r="AE56" s="385">
        <f t="shared" si="28"/>
        <v>200000</v>
      </c>
      <c r="AF56" s="471">
        <f t="shared" si="29"/>
        <v>0</v>
      </c>
      <c r="AG56" s="471">
        <f t="shared" si="29"/>
        <v>200</v>
      </c>
      <c r="AH56" s="471">
        <f t="shared" si="23"/>
        <v>0</v>
      </c>
      <c r="AI56" s="471">
        <f t="shared" si="23"/>
        <v>-200</v>
      </c>
      <c r="AJ56" s="385"/>
      <c r="AL56" s="473">
        <f t="shared" si="24"/>
        <v>0</v>
      </c>
      <c r="AM56" s="473">
        <f t="shared" si="24"/>
        <v>-200</v>
      </c>
    </row>
    <row r="57" spans="1:39" s="152" customFormat="1" ht="15" customHeight="1">
      <c r="A57" s="494">
        <v>602.4</v>
      </c>
      <c r="B57" s="495" t="s">
        <v>32</v>
      </c>
      <c r="C57" s="492">
        <f t="shared" ref="C57:K57" si="30">SUM(C58:C59)</f>
        <v>0</v>
      </c>
      <c r="D57" s="492">
        <f t="shared" si="30"/>
        <v>0</v>
      </c>
      <c r="E57" s="492">
        <f t="shared" si="30"/>
        <v>0</v>
      </c>
      <c r="F57" s="492">
        <f t="shared" si="30"/>
        <v>0</v>
      </c>
      <c r="G57" s="492">
        <f t="shared" si="30"/>
        <v>0</v>
      </c>
      <c r="H57" s="492">
        <f t="shared" si="30"/>
        <v>0</v>
      </c>
      <c r="I57" s="492">
        <f t="shared" si="30"/>
        <v>0</v>
      </c>
      <c r="J57" s="492">
        <f t="shared" si="30"/>
        <v>0</v>
      </c>
      <c r="K57" s="492">
        <f t="shared" si="30"/>
        <v>0</v>
      </c>
      <c r="L57"/>
      <c r="M57">
        <f t="shared" si="8"/>
        <v>6024000</v>
      </c>
      <c r="N57" s="478" t="str">
        <f t="shared" si="9"/>
        <v>Shpenzime udhetimi</v>
      </c>
      <c r="O57" s="385">
        <f t="shared" si="10"/>
        <v>0</v>
      </c>
      <c r="P57" s="152">
        <v>1</v>
      </c>
      <c r="Q57">
        <f t="shared" si="1"/>
        <v>0</v>
      </c>
      <c r="R57" s="385">
        <f t="shared" si="11"/>
        <v>0</v>
      </c>
      <c r="U57" s="152">
        <v>1</v>
      </c>
      <c r="V57" s="385">
        <f>SUM(H57:I57)</f>
        <v>0</v>
      </c>
      <c r="W57" s="385">
        <f t="shared" si="2"/>
        <v>0</v>
      </c>
      <c r="X57" s="468">
        <f t="shared" ref="X57:AJ57" si="31">SUM(X58:X59)</f>
        <v>0</v>
      </c>
      <c r="Y57" s="468">
        <f t="shared" si="31"/>
        <v>8485320</v>
      </c>
      <c r="Z57" s="468">
        <f t="shared" si="31"/>
        <v>0</v>
      </c>
      <c r="AA57" s="468">
        <f t="shared" si="31"/>
        <v>0</v>
      </c>
      <c r="AB57" s="468">
        <f t="shared" si="31"/>
        <v>3425800</v>
      </c>
      <c r="AC57" s="468">
        <f t="shared" si="31"/>
        <v>1414680</v>
      </c>
      <c r="AD57" s="468">
        <f t="shared" si="31"/>
        <v>3425800</v>
      </c>
      <c r="AE57" s="468">
        <f t="shared" si="31"/>
        <v>9900000</v>
      </c>
      <c r="AF57" s="473">
        <f t="shared" si="31"/>
        <v>3425.8</v>
      </c>
      <c r="AG57" s="473">
        <f t="shared" si="31"/>
        <v>9900</v>
      </c>
      <c r="AH57" s="473">
        <f t="shared" si="31"/>
        <v>-3425.8</v>
      </c>
      <c r="AI57" s="473">
        <f t="shared" si="31"/>
        <v>-9900</v>
      </c>
      <c r="AJ57" s="468">
        <f t="shared" si="31"/>
        <v>0</v>
      </c>
      <c r="AK57"/>
      <c r="AL57" s="473">
        <f t="shared" si="24"/>
        <v>-3425.8</v>
      </c>
      <c r="AM57" s="473">
        <f t="shared" si="24"/>
        <v>-9900</v>
      </c>
    </row>
    <row r="58" spans="1:39" ht="15" customHeight="1">
      <c r="A58" s="181">
        <v>602.4</v>
      </c>
      <c r="B58" s="447" t="s">
        <v>230</v>
      </c>
      <c r="C58" s="387"/>
      <c r="D58" s="387"/>
      <c r="E58" s="467"/>
      <c r="F58" s="467"/>
      <c r="G58" s="387"/>
      <c r="H58" s="387"/>
      <c r="I58" s="387"/>
      <c r="J58" s="387"/>
      <c r="K58" s="387"/>
      <c r="M58">
        <f t="shared" si="8"/>
        <v>6024000</v>
      </c>
      <c r="N58" s="478" t="str">
        <f t="shared" si="9"/>
        <v>Udhetim i brendshem</v>
      </c>
      <c r="O58" s="385">
        <f t="shared" si="10"/>
        <v>0</v>
      </c>
      <c r="Q58">
        <f t="shared" si="1"/>
        <v>0</v>
      </c>
      <c r="R58" s="385">
        <f t="shared" si="11"/>
        <v>0</v>
      </c>
      <c r="V58" s="385">
        <f t="shared" si="5"/>
        <v>0</v>
      </c>
      <c r="W58" s="385">
        <f t="shared" si="2"/>
        <v>0</v>
      </c>
      <c r="X58" s="385">
        <v>0</v>
      </c>
      <c r="Y58" s="385">
        <v>6006240</v>
      </c>
      <c r="AB58" s="385">
        <f>1900000-74200</f>
        <v>1825800</v>
      </c>
      <c r="AC58" s="385">
        <v>993760</v>
      </c>
      <c r="AD58" s="385">
        <f>SUM(X58,Z58,AB58)</f>
        <v>1825800</v>
      </c>
      <c r="AE58" s="385">
        <f>SUM(Y58,AA58,AC58)</f>
        <v>7000000</v>
      </c>
      <c r="AF58" s="471">
        <f t="shared" ref="AF58:AG59" si="32">AD58/1000</f>
        <v>1825.8</v>
      </c>
      <c r="AG58" s="471">
        <f t="shared" si="32"/>
        <v>7000</v>
      </c>
      <c r="AH58" s="471">
        <f>E58-AF58</f>
        <v>-1825.8</v>
      </c>
      <c r="AI58" s="471">
        <f>F58-AG58</f>
        <v>-7000</v>
      </c>
      <c r="AJ58" s="385"/>
      <c r="AL58" s="473">
        <f t="shared" si="24"/>
        <v>-1825.8</v>
      </c>
      <c r="AM58" s="473">
        <f t="shared" si="24"/>
        <v>-7000</v>
      </c>
    </row>
    <row r="59" spans="1:39" ht="15" customHeight="1">
      <c r="A59" s="182">
        <v>602.41</v>
      </c>
      <c r="B59" s="447" t="s">
        <v>188</v>
      </c>
      <c r="C59" s="387"/>
      <c r="D59" s="387"/>
      <c r="E59" s="467"/>
      <c r="F59" s="467"/>
      <c r="G59" s="387"/>
      <c r="H59" s="387"/>
      <c r="I59" s="387"/>
      <c r="J59" s="387"/>
      <c r="K59" s="387"/>
      <c r="M59">
        <f t="shared" si="8"/>
        <v>6024100</v>
      </c>
      <c r="N59" s="478" t="str">
        <f t="shared" si="9"/>
        <v>Udhetim jashte shtetit</v>
      </c>
      <c r="O59" s="385">
        <f t="shared" si="10"/>
        <v>0</v>
      </c>
      <c r="Q59">
        <f t="shared" si="1"/>
        <v>0</v>
      </c>
      <c r="R59" s="385">
        <f t="shared" si="11"/>
        <v>0</v>
      </c>
      <c r="V59" s="385">
        <f t="shared" si="5"/>
        <v>0</v>
      </c>
      <c r="W59" s="385">
        <f t="shared" si="2"/>
        <v>0</v>
      </c>
      <c r="X59" s="385">
        <v>0</v>
      </c>
      <c r="Y59" s="385">
        <v>2479080</v>
      </c>
      <c r="AB59" s="385">
        <v>1600000</v>
      </c>
      <c r="AC59" s="385">
        <v>420920</v>
      </c>
      <c r="AD59" s="385">
        <f>SUM(X59,Z59,AB59)</f>
        <v>1600000</v>
      </c>
      <c r="AE59" s="385">
        <f>SUM(Y59,AA59,AC59)</f>
        <v>2900000</v>
      </c>
      <c r="AF59" s="471">
        <f t="shared" si="32"/>
        <v>1600</v>
      </c>
      <c r="AG59" s="471">
        <f t="shared" si="32"/>
        <v>2900</v>
      </c>
      <c r="AH59" s="471">
        <f>E59-AF59</f>
        <v>-1600</v>
      </c>
      <c r="AI59" s="471">
        <f>F59-AG59</f>
        <v>-2900</v>
      </c>
      <c r="AJ59" s="385"/>
      <c r="AL59" s="473">
        <f t="shared" si="24"/>
        <v>-1600</v>
      </c>
      <c r="AM59" s="473">
        <f t="shared" si="24"/>
        <v>-2900</v>
      </c>
    </row>
    <row r="60" spans="1:39" s="152" customFormat="1" ht="15" customHeight="1">
      <c r="A60" s="494">
        <v>602.5</v>
      </c>
      <c r="B60" s="495" t="s">
        <v>273</v>
      </c>
      <c r="C60" s="492">
        <f t="shared" ref="C60:K60" si="33">SUM(C61:C68)</f>
        <v>0</v>
      </c>
      <c r="D60" s="492">
        <f t="shared" si="33"/>
        <v>0</v>
      </c>
      <c r="E60" s="492">
        <f t="shared" si="33"/>
        <v>0</v>
      </c>
      <c r="F60" s="492"/>
      <c r="G60" s="492">
        <f t="shared" si="33"/>
        <v>0</v>
      </c>
      <c r="H60" s="492">
        <f t="shared" si="33"/>
        <v>0</v>
      </c>
      <c r="I60" s="492">
        <f t="shared" si="33"/>
        <v>0</v>
      </c>
      <c r="J60" s="492">
        <f t="shared" si="33"/>
        <v>0</v>
      </c>
      <c r="K60" s="492">
        <f t="shared" si="33"/>
        <v>0</v>
      </c>
      <c r="L60"/>
      <c r="M60">
        <f t="shared" si="8"/>
        <v>6025000</v>
      </c>
      <c r="N60" s="478" t="str">
        <f t="shared" si="9"/>
        <v>Shpenzime per mirembajtje te zakonshme</v>
      </c>
      <c r="O60" s="385">
        <f t="shared" si="10"/>
        <v>0</v>
      </c>
      <c r="P60" s="152">
        <v>1</v>
      </c>
      <c r="Q60">
        <f t="shared" si="1"/>
        <v>0</v>
      </c>
      <c r="R60" s="385">
        <f t="shared" si="11"/>
        <v>0</v>
      </c>
      <c r="U60" s="152">
        <v>1</v>
      </c>
      <c r="V60" s="385">
        <f t="shared" si="5"/>
        <v>0</v>
      </c>
      <c r="W60" s="385">
        <f t="shared" si="2"/>
        <v>0</v>
      </c>
      <c r="X60" s="468">
        <f t="shared" ref="X60:AJ60" si="34">SUM(X61:X68)</f>
        <v>0</v>
      </c>
      <c r="Y60" s="468">
        <f t="shared" si="34"/>
        <v>2546764</v>
      </c>
      <c r="Z60" s="468">
        <f t="shared" si="34"/>
        <v>0</v>
      </c>
      <c r="AA60" s="468">
        <f t="shared" si="34"/>
        <v>3805849</v>
      </c>
      <c r="AB60" s="468">
        <f t="shared" si="34"/>
        <v>0</v>
      </c>
      <c r="AC60" s="468">
        <f t="shared" si="34"/>
        <v>1187387</v>
      </c>
      <c r="AD60" s="468">
        <f t="shared" si="34"/>
        <v>0</v>
      </c>
      <c r="AE60" s="468">
        <f t="shared" si="34"/>
        <v>7540000</v>
      </c>
      <c r="AF60" s="473">
        <f t="shared" si="34"/>
        <v>0</v>
      </c>
      <c r="AG60" s="473">
        <f t="shared" si="34"/>
        <v>7540</v>
      </c>
      <c r="AH60" s="473">
        <f t="shared" si="34"/>
        <v>0</v>
      </c>
      <c r="AI60" s="473">
        <f t="shared" si="34"/>
        <v>-7540</v>
      </c>
      <c r="AJ60" s="468">
        <f t="shared" si="34"/>
        <v>0</v>
      </c>
      <c r="AK60"/>
      <c r="AL60" s="473">
        <f t="shared" si="24"/>
        <v>0</v>
      </c>
      <c r="AM60" s="473">
        <f t="shared" si="24"/>
        <v>-7540</v>
      </c>
    </row>
    <row r="61" spans="1:39" ht="15" customHeight="1">
      <c r="A61" s="183">
        <v>602.5</v>
      </c>
      <c r="B61" s="447" t="s">
        <v>231</v>
      </c>
      <c r="C61" s="387"/>
      <c r="D61" s="387"/>
      <c r="E61" s="467"/>
      <c r="F61" s="467"/>
      <c r="G61" s="387"/>
      <c r="H61" s="387"/>
      <c r="I61" s="387"/>
      <c r="J61" s="387"/>
      <c r="K61" s="387"/>
      <c r="M61">
        <f t="shared" si="8"/>
        <v>6025000</v>
      </c>
      <c r="N61" s="478" t="str">
        <f t="shared" si="9"/>
        <v>Shpenzime per mirembajtjen e tokave dhe aktiveve natyrore</v>
      </c>
      <c r="O61" s="385">
        <f t="shared" si="10"/>
        <v>0</v>
      </c>
      <c r="Q61">
        <f t="shared" si="1"/>
        <v>0</v>
      </c>
      <c r="R61" s="385">
        <f t="shared" si="11"/>
        <v>0</v>
      </c>
      <c r="V61" s="385">
        <f t="shared" si="5"/>
        <v>0</v>
      </c>
      <c r="W61" s="385">
        <f t="shared" si="2"/>
        <v>0</v>
      </c>
      <c r="AD61" s="385">
        <f t="shared" ref="AD61:AE84" si="35">SUM(X61,Z61,AB61)</f>
        <v>0</v>
      </c>
      <c r="AE61" s="385">
        <f t="shared" si="35"/>
        <v>0</v>
      </c>
      <c r="AF61" s="471">
        <f t="shared" ref="AF61:AG84" si="36">AD61/1000</f>
        <v>0</v>
      </c>
      <c r="AG61" s="471">
        <f t="shared" si="36"/>
        <v>0</v>
      </c>
      <c r="AH61" s="471">
        <f t="shared" ref="AH61:AI84" si="37">E61-AF61</f>
        <v>0</v>
      </c>
      <c r="AI61" s="471">
        <f t="shared" si="37"/>
        <v>0</v>
      </c>
      <c r="AJ61" s="385"/>
      <c r="AL61" s="473">
        <f t="shared" si="24"/>
        <v>0</v>
      </c>
      <c r="AM61" s="473">
        <f t="shared" si="24"/>
        <v>0</v>
      </c>
    </row>
    <row r="62" spans="1:39" ht="15" customHeight="1">
      <c r="A62" s="182">
        <v>602.51</v>
      </c>
      <c r="B62" s="447" t="s">
        <v>232</v>
      </c>
      <c r="C62" s="387"/>
      <c r="D62" s="387"/>
      <c r="E62" s="467"/>
      <c r="F62" s="467"/>
      <c r="G62" s="387"/>
      <c r="H62" s="387"/>
      <c r="I62" s="387"/>
      <c r="J62" s="387"/>
      <c r="K62" s="387"/>
      <c r="M62">
        <f t="shared" si="8"/>
        <v>6025100</v>
      </c>
      <c r="N62" s="478" t="str">
        <f t="shared" si="9"/>
        <v>Shpenzime per mirembajtjen e objekteve specifike</v>
      </c>
      <c r="O62" s="385">
        <f t="shared" si="10"/>
        <v>0</v>
      </c>
      <c r="Q62">
        <f t="shared" si="1"/>
        <v>0</v>
      </c>
      <c r="R62" s="385">
        <f t="shared" si="11"/>
        <v>0</v>
      </c>
      <c r="V62" s="385">
        <f t="shared" si="5"/>
        <v>0</v>
      </c>
      <c r="W62" s="385">
        <f t="shared" si="2"/>
        <v>0</v>
      </c>
      <c r="AD62" s="385">
        <f t="shared" si="35"/>
        <v>0</v>
      </c>
      <c r="AE62" s="385">
        <f t="shared" si="35"/>
        <v>0</v>
      </c>
      <c r="AF62" s="471">
        <f t="shared" si="36"/>
        <v>0</v>
      </c>
      <c r="AG62" s="471">
        <f t="shared" si="36"/>
        <v>0</v>
      </c>
      <c r="AH62" s="471">
        <f t="shared" si="37"/>
        <v>0</v>
      </c>
      <c r="AI62" s="471">
        <f t="shared" si="37"/>
        <v>0</v>
      </c>
      <c r="AJ62" s="385"/>
      <c r="AL62" s="473">
        <f t="shared" si="24"/>
        <v>0</v>
      </c>
      <c r="AM62" s="473">
        <f t="shared" si="24"/>
        <v>0</v>
      </c>
    </row>
    <row r="63" spans="1:39" ht="15" customHeight="1">
      <c r="A63" s="184">
        <v>602.52</v>
      </c>
      <c r="B63" s="447" t="s">
        <v>189</v>
      </c>
      <c r="C63" s="387"/>
      <c r="D63" s="387"/>
      <c r="E63" s="467"/>
      <c r="F63" s="467"/>
      <c r="G63" s="387"/>
      <c r="H63" s="387"/>
      <c r="I63" s="387"/>
      <c r="J63" s="387"/>
      <c r="K63" s="387"/>
      <c r="M63">
        <f t="shared" si="8"/>
        <v>6025200</v>
      </c>
      <c r="N63" s="478" t="str">
        <f t="shared" si="9"/>
        <v>Shpenzime per mirembajtjen e objekteve ndertimore</v>
      </c>
      <c r="O63" s="385">
        <f t="shared" si="10"/>
        <v>0</v>
      </c>
      <c r="Q63">
        <f t="shared" si="1"/>
        <v>0</v>
      </c>
      <c r="R63" s="385">
        <f t="shared" si="11"/>
        <v>0</v>
      </c>
      <c r="V63" s="385">
        <f t="shared" si="5"/>
        <v>0</v>
      </c>
      <c r="W63" s="385">
        <f t="shared" si="2"/>
        <v>0</v>
      </c>
      <c r="Y63" s="385">
        <v>1158960</v>
      </c>
      <c r="AA63" s="385">
        <v>2627449</v>
      </c>
      <c r="AC63" s="385">
        <v>13590.999999999884</v>
      </c>
      <c r="AD63" s="385">
        <f t="shared" si="35"/>
        <v>0</v>
      </c>
      <c r="AE63" s="385">
        <f t="shared" si="35"/>
        <v>3800000</v>
      </c>
      <c r="AF63" s="471">
        <f t="shared" si="36"/>
        <v>0</v>
      </c>
      <c r="AG63" s="471">
        <f t="shared" si="36"/>
        <v>3800</v>
      </c>
      <c r="AH63" s="471">
        <f t="shared" si="37"/>
        <v>0</v>
      </c>
      <c r="AI63" s="471">
        <f t="shared" si="37"/>
        <v>-3800</v>
      </c>
      <c r="AJ63" s="385"/>
      <c r="AL63" s="473">
        <f t="shared" si="24"/>
        <v>0</v>
      </c>
      <c r="AM63" s="473">
        <f t="shared" si="24"/>
        <v>-3800</v>
      </c>
    </row>
    <row r="64" spans="1:39" ht="15" customHeight="1">
      <c r="A64" s="184">
        <v>602.53</v>
      </c>
      <c r="B64" s="447" t="s">
        <v>276</v>
      </c>
      <c r="C64" s="387"/>
      <c r="D64" s="387"/>
      <c r="E64" s="467"/>
      <c r="F64" s="467"/>
      <c r="G64" s="387"/>
      <c r="H64" s="387"/>
      <c r="I64" s="387"/>
      <c r="J64" s="387"/>
      <c r="K64" s="387"/>
      <c r="M64">
        <f t="shared" si="8"/>
        <v>6025300</v>
      </c>
      <c r="N64" s="478" t="str">
        <f t="shared" si="9"/>
        <v>Shpenzime per mirembajtjen e rrugeve, veprave ujore dhe rrjeteve hidraulike, elektrike, etj</v>
      </c>
      <c r="O64" s="385">
        <f t="shared" si="10"/>
        <v>0</v>
      </c>
      <c r="Q64">
        <f t="shared" si="1"/>
        <v>0</v>
      </c>
      <c r="R64" s="385">
        <f t="shared" si="11"/>
        <v>0</v>
      </c>
      <c r="V64" s="385">
        <f t="shared" si="5"/>
        <v>0</v>
      </c>
      <c r="W64" s="385">
        <f t="shared" si="2"/>
        <v>0</v>
      </c>
      <c r="X64" s="385">
        <v>0</v>
      </c>
      <c r="Y64" s="385">
        <v>119604</v>
      </c>
      <c r="AC64" s="385">
        <v>360396</v>
      </c>
      <c r="AD64" s="385">
        <f t="shared" si="35"/>
        <v>0</v>
      </c>
      <c r="AE64" s="385">
        <f t="shared" si="35"/>
        <v>480000</v>
      </c>
      <c r="AF64" s="471">
        <f t="shared" si="36"/>
        <v>0</v>
      </c>
      <c r="AG64" s="471">
        <f t="shared" si="36"/>
        <v>480</v>
      </c>
      <c r="AH64" s="471">
        <f t="shared" si="37"/>
        <v>0</v>
      </c>
      <c r="AI64" s="471">
        <f t="shared" si="37"/>
        <v>-480</v>
      </c>
      <c r="AJ64" s="385"/>
      <c r="AL64" s="473">
        <f t="shared" si="24"/>
        <v>0</v>
      </c>
      <c r="AM64" s="473">
        <f t="shared" si="24"/>
        <v>-480</v>
      </c>
    </row>
    <row r="65" spans="1:39" ht="15" customHeight="1">
      <c r="A65" s="182">
        <v>602.54</v>
      </c>
      <c r="B65" s="447" t="s">
        <v>233</v>
      </c>
      <c r="C65" s="387"/>
      <c r="D65" s="387"/>
      <c r="E65" s="467"/>
      <c r="F65" s="467"/>
      <c r="G65" s="387"/>
      <c r="H65" s="387"/>
      <c r="I65" s="387"/>
      <c r="J65" s="387"/>
      <c r="K65" s="387"/>
      <c r="M65">
        <f t="shared" si="8"/>
        <v>6025400</v>
      </c>
      <c r="N65" s="478" t="str">
        <f t="shared" si="9"/>
        <v>Shpenzime per mirembajtjen e aparateve, paisjeve teknike dhe  veglave te punes</v>
      </c>
      <c r="O65" s="385">
        <f t="shared" si="10"/>
        <v>0</v>
      </c>
      <c r="Q65">
        <f t="shared" si="1"/>
        <v>0</v>
      </c>
      <c r="R65" s="385">
        <f t="shared" si="11"/>
        <v>0</v>
      </c>
      <c r="V65" s="385">
        <f t="shared" si="5"/>
        <v>0</v>
      </c>
      <c r="W65" s="385">
        <f t="shared" si="2"/>
        <v>0</v>
      </c>
      <c r="X65" s="385">
        <v>0</v>
      </c>
      <c r="Y65" s="385">
        <v>833500</v>
      </c>
      <c r="AC65" s="385">
        <v>346500</v>
      </c>
      <c r="AD65" s="385">
        <f t="shared" si="35"/>
        <v>0</v>
      </c>
      <c r="AE65" s="385">
        <f t="shared" si="35"/>
        <v>1180000</v>
      </c>
      <c r="AF65" s="471">
        <f t="shared" si="36"/>
        <v>0</v>
      </c>
      <c r="AG65" s="471">
        <f t="shared" si="36"/>
        <v>1180</v>
      </c>
      <c r="AH65" s="471">
        <f t="shared" si="37"/>
        <v>0</v>
      </c>
      <c r="AI65" s="471">
        <f t="shared" si="37"/>
        <v>-1180</v>
      </c>
      <c r="AJ65" s="385"/>
      <c r="AL65" s="473">
        <f t="shared" si="24"/>
        <v>0</v>
      </c>
      <c r="AM65" s="473">
        <f t="shared" si="24"/>
        <v>-1180</v>
      </c>
    </row>
    <row r="66" spans="1:39" ht="15" customHeight="1">
      <c r="A66" s="182">
        <v>602.54999999999995</v>
      </c>
      <c r="B66" s="447" t="s">
        <v>190</v>
      </c>
      <c r="C66" s="387"/>
      <c r="D66" s="387"/>
      <c r="E66" s="467"/>
      <c r="F66" s="467"/>
      <c r="G66" s="387"/>
      <c r="H66" s="387"/>
      <c r="I66" s="387"/>
      <c r="J66" s="387"/>
      <c r="K66" s="387"/>
      <c r="M66">
        <f t="shared" si="8"/>
        <v>6025500</v>
      </c>
      <c r="N66" s="478" t="str">
        <f t="shared" si="9"/>
        <v>Shpenzime per mirembajtjen e mjeteve te transportit</v>
      </c>
      <c r="O66" s="385">
        <f t="shared" si="10"/>
        <v>0</v>
      </c>
      <c r="Q66">
        <f t="shared" si="1"/>
        <v>0</v>
      </c>
      <c r="R66" s="385">
        <f t="shared" si="11"/>
        <v>0</v>
      </c>
      <c r="V66" s="385">
        <f t="shared" si="5"/>
        <v>0</v>
      </c>
      <c r="W66" s="385">
        <f t="shared" si="2"/>
        <v>0</v>
      </c>
      <c r="X66" s="385">
        <v>0</v>
      </c>
      <c r="Y66" s="385">
        <v>434700</v>
      </c>
      <c r="AC66" s="385">
        <v>45300</v>
      </c>
      <c r="AD66" s="385">
        <f t="shared" si="35"/>
        <v>0</v>
      </c>
      <c r="AE66" s="385">
        <f t="shared" si="35"/>
        <v>480000</v>
      </c>
      <c r="AF66" s="471">
        <f t="shared" si="36"/>
        <v>0</v>
      </c>
      <c r="AG66" s="471">
        <f t="shared" si="36"/>
        <v>480</v>
      </c>
      <c r="AH66" s="471">
        <f t="shared" si="37"/>
        <v>0</v>
      </c>
      <c r="AI66" s="471">
        <f t="shared" si="37"/>
        <v>-480</v>
      </c>
      <c r="AJ66" s="385"/>
      <c r="AL66" s="473">
        <f t="shared" si="24"/>
        <v>0</v>
      </c>
      <c r="AM66" s="473">
        <f t="shared" si="24"/>
        <v>-480</v>
      </c>
    </row>
    <row r="67" spans="1:39" ht="15" customHeight="1">
      <c r="A67" s="184">
        <v>602.55999999999995</v>
      </c>
      <c r="B67" s="447" t="s">
        <v>234</v>
      </c>
      <c r="C67" s="387"/>
      <c r="D67" s="387"/>
      <c r="E67" s="467"/>
      <c r="F67" s="467"/>
      <c r="G67" s="387"/>
      <c r="H67" s="387"/>
      <c r="I67" s="387"/>
      <c r="J67" s="387"/>
      <c r="K67" s="387"/>
      <c r="M67">
        <f t="shared" si="8"/>
        <v>6025599.9999999991</v>
      </c>
      <c r="N67" s="478" t="str">
        <f t="shared" si="9"/>
        <v>Shpenzime per mirembajtjen e rezerves shteterore</v>
      </c>
      <c r="O67" s="385">
        <f t="shared" si="10"/>
        <v>0</v>
      </c>
      <c r="Q67">
        <f t="shared" si="1"/>
        <v>0</v>
      </c>
      <c r="R67" s="385">
        <f t="shared" si="11"/>
        <v>0</v>
      </c>
      <c r="V67" s="385">
        <f t="shared" si="5"/>
        <v>0</v>
      </c>
      <c r="W67" s="385">
        <f t="shared" si="2"/>
        <v>0</v>
      </c>
      <c r="X67" s="385">
        <v>0</v>
      </c>
      <c r="Y67" s="385">
        <v>0</v>
      </c>
      <c r="AD67" s="385">
        <f t="shared" si="35"/>
        <v>0</v>
      </c>
      <c r="AE67" s="385">
        <f t="shared" si="35"/>
        <v>0</v>
      </c>
      <c r="AF67" s="471">
        <f t="shared" si="36"/>
        <v>0</v>
      </c>
      <c r="AG67" s="471">
        <f t="shared" si="36"/>
        <v>0</v>
      </c>
      <c r="AH67" s="471">
        <f t="shared" si="37"/>
        <v>0</v>
      </c>
      <c r="AI67" s="471">
        <f t="shared" si="37"/>
        <v>0</v>
      </c>
      <c r="AJ67" s="385"/>
      <c r="AL67" s="473">
        <f t="shared" si="24"/>
        <v>0</v>
      </c>
      <c r="AM67" s="473">
        <f t="shared" si="24"/>
        <v>0</v>
      </c>
    </row>
    <row r="68" spans="1:39" ht="15" customHeight="1">
      <c r="A68" s="184">
        <v>602.58000000000004</v>
      </c>
      <c r="B68" s="447" t="s">
        <v>278</v>
      </c>
      <c r="C68" s="387"/>
      <c r="D68" s="387"/>
      <c r="E68" s="467"/>
      <c r="F68" s="467"/>
      <c r="G68" s="387"/>
      <c r="H68" s="387"/>
      <c r="I68" s="387"/>
      <c r="J68" s="387"/>
      <c r="K68" s="387"/>
      <c r="M68">
        <f t="shared" si="8"/>
        <v>6025800</v>
      </c>
      <c r="N68" s="478" t="str">
        <f t="shared" si="9"/>
        <v>Shpenzime per mirembajtjen e paisjeve te zyrave</v>
      </c>
      <c r="O68" s="385">
        <f t="shared" si="10"/>
        <v>0</v>
      </c>
      <c r="Q68">
        <f t="shared" si="1"/>
        <v>0</v>
      </c>
      <c r="R68" s="385">
        <f t="shared" si="11"/>
        <v>0</v>
      </c>
      <c r="V68" s="385">
        <f t="shared" si="5"/>
        <v>0</v>
      </c>
      <c r="W68" s="385">
        <f t="shared" si="2"/>
        <v>0</v>
      </c>
      <c r="X68" s="385">
        <v>0</v>
      </c>
      <c r="Y68" s="385">
        <v>0</v>
      </c>
      <c r="AA68" s="385">
        <v>1178400</v>
      </c>
      <c r="AC68" s="385">
        <v>421600</v>
      </c>
      <c r="AD68" s="385">
        <f t="shared" si="35"/>
        <v>0</v>
      </c>
      <c r="AE68" s="385">
        <f t="shared" si="35"/>
        <v>1600000</v>
      </c>
      <c r="AF68" s="471">
        <f t="shared" si="36"/>
        <v>0</v>
      </c>
      <c r="AG68" s="471">
        <f t="shared" si="36"/>
        <v>1600</v>
      </c>
      <c r="AH68" s="471">
        <f t="shared" si="37"/>
        <v>0</v>
      </c>
      <c r="AI68" s="471">
        <f t="shared" si="37"/>
        <v>-1600</v>
      </c>
      <c r="AJ68" s="385"/>
      <c r="AL68" s="473">
        <f t="shared" si="24"/>
        <v>0</v>
      </c>
      <c r="AM68" s="473">
        <f t="shared" si="24"/>
        <v>-1600</v>
      </c>
    </row>
    <row r="69" spans="1:39" s="152" customFormat="1" ht="15" customHeight="1">
      <c r="A69" s="494">
        <v>602.6</v>
      </c>
      <c r="B69" s="495" t="s">
        <v>274</v>
      </c>
      <c r="C69" s="492">
        <f t="shared" ref="C69:K69" si="38">SUM(C70:C74)</f>
        <v>0</v>
      </c>
      <c r="D69" s="492">
        <f t="shared" si="38"/>
        <v>0</v>
      </c>
      <c r="E69" s="492">
        <f t="shared" si="38"/>
        <v>0</v>
      </c>
      <c r="F69" s="492">
        <f t="shared" si="38"/>
        <v>0</v>
      </c>
      <c r="G69" s="492">
        <f t="shared" si="38"/>
        <v>0</v>
      </c>
      <c r="H69" s="492">
        <f t="shared" si="38"/>
        <v>0</v>
      </c>
      <c r="I69" s="492">
        <f t="shared" si="38"/>
        <v>0</v>
      </c>
      <c r="J69" s="492">
        <f t="shared" si="38"/>
        <v>0</v>
      </c>
      <c r="K69" s="492">
        <f t="shared" si="38"/>
        <v>0</v>
      </c>
      <c r="M69">
        <f t="shared" si="8"/>
        <v>6026000</v>
      </c>
      <c r="N69" s="478" t="str">
        <f t="shared" si="9"/>
        <v>Shpenzime per qeramarrje</v>
      </c>
      <c r="O69" s="385">
        <f t="shared" si="10"/>
        <v>0</v>
      </c>
      <c r="P69" s="152">
        <v>1</v>
      </c>
      <c r="Q69">
        <f t="shared" si="1"/>
        <v>0</v>
      </c>
      <c r="R69" s="385">
        <f t="shared" si="11"/>
        <v>0</v>
      </c>
      <c r="U69" s="152">
        <v>1</v>
      </c>
      <c r="V69" s="385">
        <f t="shared" si="5"/>
        <v>0</v>
      </c>
      <c r="W69" s="385">
        <f t="shared" si="2"/>
        <v>0</v>
      </c>
      <c r="X69" s="468">
        <f t="shared" ref="X69:Y69" si="39">SUM(X70:X74)</f>
        <v>0</v>
      </c>
      <c r="Y69" s="468">
        <f t="shared" si="39"/>
        <v>0</v>
      </c>
      <c r="Z69" s="468"/>
      <c r="AA69" s="468"/>
      <c r="AB69" s="468"/>
      <c r="AC69" s="468"/>
      <c r="AD69" s="385">
        <f t="shared" si="35"/>
        <v>0</v>
      </c>
      <c r="AE69" s="385">
        <f t="shared" si="35"/>
        <v>0</v>
      </c>
      <c r="AF69" s="471">
        <f t="shared" si="36"/>
        <v>0</v>
      </c>
      <c r="AG69" s="471">
        <f t="shared" si="36"/>
        <v>0</v>
      </c>
      <c r="AH69" s="471">
        <f t="shared" si="37"/>
        <v>0</v>
      </c>
      <c r="AI69" s="471">
        <f t="shared" si="37"/>
        <v>0</v>
      </c>
      <c r="AJ69" s="385"/>
      <c r="AK69"/>
      <c r="AL69" s="473">
        <f t="shared" si="24"/>
        <v>0</v>
      </c>
      <c r="AM69" s="473">
        <f t="shared" si="24"/>
        <v>0</v>
      </c>
    </row>
    <row r="70" spans="1:39" ht="15" customHeight="1">
      <c r="A70" s="184">
        <v>602.61</v>
      </c>
      <c r="B70" s="447" t="s">
        <v>235</v>
      </c>
      <c r="C70" s="387"/>
      <c r="D70" s="387"/>
      <c r="E70" s="387"/>
      <c r="F70" s="387"/>
      <c r="G70" s="387"/>
      <c r="H70" s="387"/>
      <c r="I70" s="387"/>
      <c r="J70" s="387"/>
      <c r="K70" s="387"/>
      <c r="M70">
        <f t="shared" si="8"/>
        <v>6026100</v>
      </c>
      <c r="N70" s="478" t="str">
        <f t="shared" si="9"/>
        <v>Shpenzime per qeramarrje  ambjentesh</v>
      </c>
      <c r="O70" s="385">
        <f t="shared" si="10"/>
        <v>0</v>
      </c>
      <c r="Q70">
        <f t="shared" si="1"/>
        <v>0</v>
      </c>
      <c r="R70" s="385">
        <f t="shared" si="11"/>
        <v>0</v>
      </c>
      <c r="V70" s="385">
        <f t="shared" si="5"/>
        <v>0</v>
      </c>
      <c r="W70" s="385">
        <f t="shared" si="2"/>
        <v>0</v>
      </c>
      <c r="AD70" s="385">
        <f t="shared" si="35"/>
        <v>0</v>
      </c>
      <c r="AE70" s="385">
        <f t="shared" si="35"/>
        <v>0</v>
      </c>
      <c r="AF70" s="471">
        <f t="shared" si="36"/>
        <v>0</v>
      </c>
      <c r="AG70" s="471">
        <f t="shared" si="36"/>
        <v>0</v>
      </c>
      <c r="AH70" s="471">
        <f t="shared" si="37"/>
        <v>0</v>
      </c>
      <c r="AI70" s="471">
        <f t="shared" si="37"/>
        <v>0</v>
      </c>
      <c r="AJ70" s="385"/>
      <c r="AL70" s="473">
        <f t="shared" si="24"/>
        <v>0</v>
      </c>
      <c r="AM70" s="473">
        <f t="shared" si="24"/>
        <v>0</v>
      </c>
    </row>
    <row r="71" spans="1:39" ht="15" customHeight="1">
      <c r="A71" s="184">
        <v>602.62</v>
      </c>
      <c r="B71" s="447" t="s">
        <v>236</v>
      </c>
      <c r="C71" s="387"/>
      <c r="D71" s="387"/>
      <c r="E71" s="387"/>
      <c r="F71" s="387"/>
      <c r="G71" s="387"/>
      <c r="H71" s="387"/>
      <c r="I71" s="387"/>
      <c r="J71" s="387"/>
      <c r="K71" s="387"/>
      <c r="M71">
        <f t="shared" si="8"/>
        <v>6026200</v>
      </c>
      <c r="N71" s="478" t="str">
        <f t="shared" si="9"/>
        <v>Shpenzime per qeramarrje  per pronat residenciale</v>
      </c>
      <c r="O71" s="385">
        <f t="shared" si="10"/>
        <v>0</v>
      </c>
      <c r="Q71">
        <f t="shared" si="1"/>
        <v>0</v>
      </c>
      <c r="R71" s="385">
        <f t="shared" si="11"/>
        <v>0</v>
      </c>
      <c r="V71" s="385">
        <f t="shared" si="5"/>
        <v>0</v>
      </c>
      <c r="W71" s="385">
        <f t="shared" si="2"/>
        <v>0</v>
      </c>
      <c r="AD71" s="385">
        <f t="shared" si="35"/>
        <v>0</v>
      </c>
      <c r="AE71" s="385">
        <f t="shared" si="35"/>
        <v>0</v>
      </c>
      <c r="AF71" s="471">
        <f t="shared" si="36"/>
        <v>0</v>
      </c>
      <c r="AG71" s="471">
        <f t="shared" si="36"/>
        <v>0</v>
      </c>
      <c r="AH71" s="471">
        <f t="shared" si="37"/>
        <v>0</v>
      </c>
      <c r="AI71" s="471">
        <f t="shared" si="37"/>
        <v>0</v>
      </c>
      <c r="AJ71" s="385"/>
      <c r="AL71" s="473">
        <f t="shared" si="24"/>
        <v>0</v>
      </c>
      <c r="AM71" s="473">
        <f t="shared" si="24"/>
        <v>0</v>
      </c>
    </row>
    <row r="72" spans="1:39" ht="15" customHeight="1">
      <c r="A72" s="184">
        <v>602.63</v>
      </c>
      <c r="B72" s="447" t="s">
        <v>237</v>
      </c>
      <c r="C72" s="387"/>
      <c r="D72" s="387"/>
      <c r="E72" s="387"/>
      <c r="F72" s="387"/>
      <c r="G72" s="387"/>
      <c r="H72" s="387"/>
      <c r="I72" s="387"/>
      <c r="J72" s="387"/>
      <c r="K72" s="387"/>
      <c r="M72">
        <f t="shared" si="8"/>
        <v>6026300</v>
      </c>
      <c r="N72" s="478" t="str">
        <f t="shared" si="9"/>
        <v>Shpenzime per qeramarrje per aparate dhe pajisjet teknike, makineri</v>
      </c>
      <c r="O72" s="385">
        <f t="shared" si="10"/>
        <v>0</v>
      </c>
      <c r="Q72">
        <f t="shared" si="1"/>
        <v>0</v>
      </c>
      <c r="R72" s="385">
        <f t="shared" si="11"/>
        <v>0</v>
      </c>
      <c r="V72" s="385">
        <f t="shared" si="5"/>
        <v>0</v>
      </c>
      <c r="W72" s="385">
        <f t="shared" si="2"/>
        <v>0</v>
      </c>
      <c r="AD72" s="385">
        <f t="shared" si="35"/>
        <v>0</v>
      </c>
      <c r="AE72" s="385">
        <f t="shared" si="35"/>
        <v>0</v>
      </c>
      <c r="AF72" s="471">
        <f t="shared" si="36"/>
        <v>0</v>
      </c>
      <c r="AG72" s="471">
        <f t="shared" si="36"/>
        <v>0</v>
      </c>
      <c r="AH72" s="471">
        <f t="shared" si="37"/>
        <v>0</v>
      </c>
      <c r="AI72" s="471">
        <f t="shared" si="37"/>
        <v>0</v>
      </c>
      <c r="AJ72" s="385"/>
      <c r="AL72" s="473">
        <f t="shared" si="24"/>
        <v>0</v>
      </c>
      <c r="AM72" s="473">
        <f t="shared" si="24"/>
        <v>0</v>
      </c>
    </row>
    <row r="73" spans="1:39" ht="15" customHeight="1">
      <c r="A73" s="185">
        <v>602.64</v>
      </c>
      <c r="B73" s="447" t="s">
        <v>240</v>
      </c>
      <c r="C73" s="387"/>
      <c r="D73" s="387"/>
      <c r="E73" s="387"/>
      <c r="F73" s="387"/>
      <c r="G73" s="387"/>
      <c r="H73" s="387"/>
      <c r="I73" s="387"/>
      <c r="J73" s="387"/>
      <c r="K73" s="387"/>
      <c r="M73">
        <f t="shared" si="8"/>
        <v>6026400</v>
      </c>
      <c r="N73" s="478" t="str">
        <f t="shared" si="9"/>
        <v>Shpenzime per qeramarrje mjetesh transporti</v>
      </c>
      <c r="O73" s="385">
        <f t="shared" si="10"/>
        <v>0</v>
      </c>
      <c r="Q73">
        <f t="shared" si="1"/>
        <v>0</v>
      </c>
      <c r="R73" s="385">
        <f t="shared" si="11"/>
        <v>0</v>
      </c>
      <c r="V73" s="385">
        <f t="shared" si="5"/>
        <v>0</v>
      </c>
      <c r="W73" s="385">
        <f t="shared" si="2"/>
        <v>0</v>
      </c>
      <c r="AD73" s="385">
        <f t="shared" si="35"/>
        <v>0</v>
      </c>
      <c r="AE73" s="385">
        <f t="shared" si="35"/>
        <v>0</v>
      </c>
      <c r="AF73" s="471">
        <f t="shared" si="36"/>
        <v>0</v>
      </c>
      <c r="AG73" s="471">
        <f t="shared" si="36"/>
        <v>0</v>
      </c>
      <c r="AH73" s="471">
        <f t="shared" si="37"/>
        <v>0</v>
      </c>
      <c r="AI73" s="471">
        <f t="shared" si="37"/>
        <v>0</v>
      </c>
      <c r="AJ73" s="385"/>
      <c r="AL73" s="473">
        <f t="shared" si="24"/>
        <v>0</v>
      </c>
      <c r="AM73" s="473">
        <f t="shared" si="24"/>
        <v>0</v>
      </c>
    </row>
    <row r="74" spans="1:39" ht="15" customHeight="1">
      <c r="A74" s="186">
        <v>602.69000000000005</v>
      </c>
      <c r="B74" s="447" t="s">
        <v>241</v>
      </c>
      <c r="C74" s="387"/>
      <c r="D74" s="387"/>
      <c r="E74" s="387"/>
      <c r="F74" s="387"/>
      <c r="G74" s="387"/>
      <c r="H74" s="387"/>
      <c r="I74" s="387"/>
      <c r="J74" s="387"/>
      <c r="K74" s="387"/>
      <c r="M74">
        <f t="shared" si="8"/>
        <v>6026900.0000000009</v>
      </c>
      <c r="N74" s="478" t="str">
        <f t="shared" si="9"/>
        <v>Shpenzime te tjera qeraje</v>
      </c>
      <c r="O74" s="385">
        <f t="shared" si="10"/>
        <v>0</v>
      </c>
      <c r="Q74">
        <f t="shared" si="1"/>
        <v>0</v>
      </c>
      <c r="R74" s="385">
        <f t="shared" si="11"/>
        <v>0</v>
      </c>
      <c r="V74" s="385">
        <f t="shared" si="5"/>
        <v>0</v>
      </c>
      <c r="W74" s="385">
        <f t="shared" si="2"/>
        <v>0</v>
      </c>
      <c r="AD74" s="385">
        <f t="shared" si="35"/>
        <v>0</v>
      </c>
      <c r="AE74" s="385">
        <f t="shared" si="35"/>
        <v>0</v>
      </c>
      <c r="AF74" s="471">
        <f t="shared" si="36"/>
        <v>0</v>
      </c>
      <c r="AG74" s="471">
        <f t="shared" si="36"/>
        <v>0</v>
      </c>
      <c r="AH74" s="471">
        <f t="shared" si="37"/>
        <v>0</v>
      </c>
      <c r="AI74" s="471">
        <f t="shared" si="37"/>
        <v>0</v>
      </c>
      <c r="AJ74" s="385"/>
      <c r="AL74" s="473">
        <f t="shared" si="24"/>
        <v>0</v>
      </c>
      <c r="AM74" s="473">
        <f t="shared" si="24"/>
        <v>0</v>
      </c>
    </row>
    <row r="75" spans="1:39" s="152" customFormat="1" ht="15" customHeight="1">
      <c r="A75" s="496">
        <v>602.70000000000005</v>
      </c>
      <c r="B75" s="497" t="s">
        <v>275</v>
      </c>
      <c r="C75" s="492">
        <f t="shared" ref="C75:K75" si="40">SUM(C76:C81)</f>
        <v>0</v>
      </c>
      <c r="D75" s="492">
        <f t="shared" si="40"/>
        <v>0</v>
      </c>
      <c r="E75" s="492">
        <f t="shared" si="40"/>
        <v>0</v>
      </c>
      <c r="F75" s="492">
        <f t="shared" si="40"/>
        <v>0</v>
      </c>
      <c r="G75" s="492">
        <f t="shared" si="40"/>
        <v>0</v>
      </c>
      <c r="H75" s="492">
        <f t="shared" si="40"/>
        <v>0</v>
      </c>
      <c r="I75" s="492">
        <f t="shared" si="40"/>
        <v>0</v>
      </c>
      <c r="J75" s="492">
        <f t="shared" si="40"/>
        <v>0</v>
      </c>
      <c r="K75" s="492">
        <f t="shared" si="40"/>
        <v>0</v>
      </c>
      <c r="M75">
        <f t="shared" si="8"/>
        <v>6027000</v>
      </c>
      <c r="N75" s="478" t="str">
        <f t="shared" si="9"/>
        <v>Shpenzime per detyrime dhe kompensime legale</v>
      </c>
      <c r="O75" s="385">
        <f t="shared" si="10"/>
        <v>0</v>
      </c>
      <c r="P75" s="152">
        <v>1</v>
      </c>
      <c r="Q75">
        <f t="shared" si="1"/>
        <v>0</v>
      </c>
      <c r="R75" s="385">
        <f t="shared" si="11"/>
        <v>0</v>
      </c>
      <c r="U75" s="152">
        <v>1</v>
      </c>
      <c r="V75" s="385">
        <f t="shared" si="5"/>
        <v>0</v>
      </c>
      <c r="W75" s="385">
        <f t="shared" si="2"/>
        <v>0</v>
      </c>
      <c r="X75" s="468">
        <f t="shared" ref="X75:Y75" si="41">SUM(X76:X81)</f>
        <v>0</v>
      </c>
      <c r="Y75" s="468">
        <f t="shared" si="41"/>
        <v>0</v>
      </c>
      <c r="Z75" s="468"/>
      <c r="AA75" s="468"/>
      <c r="AB75" s="468"/>
      <c r="AC75" s="468"/>
      <c r="AD75" s="385">
        <f t="shared" si="35"/>
        <v>0</v>
      </c>
      <c r="AE75" s="385">
        <f t="shared" si="35"/>
        <v>0</v>
      </c>
      <c r="AF75" s="471">
        <f t="shared" si="36"/>
        <v>0</v>
      </c>
      <c r="AG75" s="471">
        <f t="shared" si="36"/>
        <v>0</v>
      </c>
      <c r="AH75" s="471">
        <f t="shared" si="37"/>
        <v>0</v>
      </c>
      <c r="AI75" s="471">
        <f t="shared" si="37"/>
        <v>0</v>
      </c>
      <c r="AJ75" s="385"/>
      <c r="AK75"/>
      <c r="AL75" s="473">
        <f t="shared" si="24"/>
        <v>0</v>
      </c>
      <c r="AM75" s="473">
        <f t="shared" si="24"/>
        <v>0</v>
      </c>
    </row>
    <row r="76" spans="1:39" ht="15" customHeight="1">
      <c r="A76" s="186">
        <v>602.71</v>
      </c>
      <c r="B76" s="447" t="s">
        <v>242</v>
      </c>
      <c r="C76" s="387"/>
      <c r="D76" s="387"/>
      <c r="E76" s="387"/>
      <c r="F76" s="387"/>
      <c r="G76" s="387"/>
      <c r="H76" s="387"/>
      <c r="I76" s="387"/>
      <c r="J76" s="387"/>
      <c r="K76" s="387"/>
      <c r="M76">
        <f t="shared" si="8"/>
        <v>6027100</v>
      </c>
      <c r="N76" s="478" t="str">
        <f t="shared" si="9"/>
        <v>Shpenzime per kompensim per ish te perndjekurit politike</v>
      </c>
      <c r="O76" s="385">
        <f t="shared" si="10"/>
        <v>0</v>
      </c>
      <c r="Q76">
        <f t="shared" si="1"/>
        <v>0</v>
      </c>
      <c r="R76" s="385">
        <f t="shared" si="11"/>
        <v>0</v>
      </c>
      <c r="V76" s="385">
        <f t="shared" si="5"/>
        <v>0</v>
      </c>
      <c r="W76" s="385">
        <f t="shared" si="2"/>
        <v>0</v>
      </c>
      <c r="AD76" s="385">
        <f t="shared" si="35"/>
        <v>0</v>
      </c>
      <c r="AE76" s="385">
        <f t="shared" si="35"/>
        <v>0</v>
      </c>
      <c r="AF76" s="471">
        <f t="shared" si="36"/>
        <v>0</v>
      </c>
      <c r="AG76" s="471">
        <f t="shared" si="36"/>
        <v>0</v>
      </c>
      <c r="AH76" s="471">
        <f t="shared" si="37"/>
        <v>0</v>
      </c>
      <c r="AI76" s="471">
        <f t="shared" si="37"/>
        <v>0</v>
      </c>
      <c r="AJ76" s="385"/>
      <c r="AL76" s="473">
        <f t="shared" si="24"/>
        <v>0</v>
      </c>
      <c r="AM76" s="473">
        <f t="shared" si="24"/>
        <v>0</v>
      </c>
    </row>
    <row r="77" spans="1:39" ht="15" customHeight="1">
      <c r="A77" s="186">
        <v>602.72</v>
      </c>
      <c r="B77" s="447" t="s">
        <v>243</v>
      </c>
      <c r="C77" s="387"/>
      <c r="D77" s="387"/>
      <c r="E77" s="387"/>
      <c r="F77" s="387"/>
      <c r="G77" s="387"/>
      <c r="H77" s="387"/>
      <c r="I77" s="387"/>
      <c r="J77" s="387"/>
      <c r="K77" s="387"/>
      <c r="M77">
        <f t="shared" si="8"/>
        <v>6027200</v>
      </c>
      <c r="N77" s="478" t="str">
        <f t="shared" si="9"/>
        <v>Shpenzime per kompensim per burgosjet e padrejta</v>
      </c>
      <c r="O77" s="385">
        <f t="shared" si="10"/>
        <v>0</v>
      </c>
      <c r="Q77">
        <f t="shared" si="1"/>
        <v>0</v>
      </c>
      <c r="R77" s="385">
        <f t="shared" si="11"/>
        <v>0</v>
      </c>
      <c r="V77" s="385">
        <f t="shared" si="5"/>
        <v>0</v>
      </c>
      <c r="W77" s="385">
        <f t="shared" si="2"/>
        <v>0</v>
      </c>
      <c r="AD77" s="385">
        <f t="shared" si="35"/>
        <v>0</v>
      </c>
      <c r="AE77" s="385">
        <f t="shared" si="35"/>
        <v>0</v>
      </c>
      <c r="AF77" s="471">
        <f t="shared" si="36"/>
        <v>0</v>
      </c>
      <c r="AG77" s="471">
        <f t="shared" si="36"/>
        <v>0</v>
      </c>
      <c r="AH77" s="471">
        <f t="shared" si="37"/>
        <v>0</v>
      </c>
      <c r="AI77" s="471">
        <f t="shared" si="37"/>
        <v>0</v>
      </c>
      <c r="AJ77" s="385"/>
      <c r="AL77" s="473">
        <f t="shared" si="24"/>
        <v>0</v>
      </c>
      <c r="AM77" s="473">
        <f t="shared" si="24"/>
        <v>0</v>
      </c>
    </row>
    <row r="78" spans="1:39" ht="15" customHeight="1">
      <c r="A78" s="186">
        <v>602.73</v>
      </c>
      <c r="B78" s="447" t="s">
        <v>244</v>
      </c>
      <c r="C78" s="387"/>
      <c r="D78" s="387"/>
      <c r="E78" s="387"/>
      <c r="F78" s="387"/>
      <c r="G78" s="387"/>
      <c r="H78" s="387"/>
      <c r="I78" s="387"/>
      <c r="J78" s="387"/>
      <c r="K78" s="387"/>
      <c r="M78">
        <f t="shared" si="8"/>
        <v>6027300</v>
      </c>
      <c r="N78" s="478" t="str">
        <f t="shared" si="9"/>
        <v>Shpenzime kompensimi per shpronesim ne te kaluaren</v>
      </c>
      <c r="O78" s="385">
        <f t="shared" si="10"/>
        <v>0</v>
      </c>
      <c r="Q78">
        <f t="shared" si="1"/>
        <v>0</v>
      </c>
      <c r="R78" s="385">
        <f t="shared" si="11"/>
        <v>0</v>
      </c>
      <c r="V78" s="385">
        <f t="shared" si="5"/>
        <v>0</v>
      </c>
      <c r="W78" s="385">
        <f t="shared" si="2"/>
        <v>0</v>
      </c>
      <c r="AD78" s="385">
        <f t="shared" si="35"/>
        <v>0</v>
      </c>
      <c r="AE78" s="385">
        <f t="shared" si="35"/>
        <v>0</v>
      </c>
      <c r="AF78" s="471">
        <f t="shared" si="36"/>
        <v>0</v>
      </c>
      <c r="AG78" s="471">
        <f t="shared" si="36"/>
        <v>0</v>
      </c>
      <c r="AH78" s="471">
        <f t="shared" si="37"/>
        <v>0</v>
      </c>
      <c r="AI78" s="471">
        <f t="shared" si="37"/>
        <v>0</v>
      </c>
      <c r="AJ78" s="385"/>
      <c r="AL78" s="473">
        <f t="shared" si="24"/>
        <v>0</v>
      </c>
      <c r="AM78" s="473">
        <f t="shared" si="24"/>
        <v>0</v>
      </c>
    </row>
    <row r="79" spans="1:39" ht="15" customHeight="1">
      <c r="A79" s="186">
        <v>602.74</v>
      </c>
      <c r="B79" s="447" t="s">
        <v>245</v>
      </c>
      <c r="C79" s="387"/>
      <c r="D79" s="387"/>
      <c r="E79" s="387"/>
      <c r="F79" s="387"/>
      <c r="G79" s="387"/>
      <c r="H79" s="387"/>
      <c r="I79" s="387"/>
      <c r="J79" s="387"/>
      <c r="K79" s="387"/>
      <c r="M79">
        <f t="shared" si="8"/>
        <v>6027400</v>
      </c>
      <c r="N79" s="478" t="str">
        <f t="shared" si="9"/>
        <v>Shpenzime per ekzekutim te vendimeve gjyqesore per largim nga puna</v>
      </c>
      <c r="O79" s="385">
        <f t="shared" si="10"/>
        <v>0</v>
      </c>
      <c r="Q79">
        <f t="shared" si="1"/>
        <v>0</v>
      </c>
      <c r="R79" s="385">
        <f t="shared" si="11"/>
        <v>0</v>
      </c>
      <c r="V79" s="385">
        <f t="shared" si="5"/>
        <v>0</v>
      </c>
      <c r="W79" s="385">
        <f t="shared" si="2"/>
        <v>0</v>
      </c>
      <c r="AD79" s="385">
        <f t="shared" si="35"/>
        <v>0</v>
      </c>
      <c r="AE79" s="385">
        <f t="shared" si="35"/>
        <v>0</v>
      </c>
      <c r="AF79" s="471">
        <f t="shared" si="36"/>
        <v>0</v>
      </c>
      <c r="AG79" s="471">
        <f t="shared" si="36"/>
        <v>0</v>
      </c>
      <c r="AH79" s="471">
        <f t="shared" si="37"/>
        <v>0</v>
      </c>
      <c r="AI79" s="471">
        <f t="shared" si="37"/>
        <v>0</v>
      </c>
      <c r="AJ79" s="385"/>
      <c r="AL79" s="473">
        <f t="shared" si="24"/>
        <v>0</v>
      </c>
      <c r="AM79" s="473">
        <f t="shared" si="24"/>
        <v>0</v>
      </c>
    </row>
    <row r="80" spans="1:39" ht="15" customHeight="1">
      <c r="A80" s="186">
        <v>602.75</v>
      </c>
      <c r="B80" s="447" t="s">
        <v>246</v>
      </c>
      <c r="C80" s="387"/>
      <c r="D80" s="387"/>
      <c r="E80" s="387"/>
      <c r="F80" s="387"/>
      <c r="G80" s="387"/>
      <c r="H80" s="387"/>
      <c r="I80" s="387"/>
      <c r="J80" s="387"/>
      <c r="K80" s="387"/>
      <c r="M80">
        <f t="shared" si="8"/>
        <v>6027500</v>
      </c>
      <c r="N80" s="478" t="str">
        <f t="shared" si="9"/>
        <v>Shpenzime per ekzekutim te detyrime kontraktuale te papaguara</v>
      </c>
      <c r="O80" s="385">
        <f t="shared" si="10"/>
        <v>0</v>
      </c>
      <c r="Q80">
        <f t="shared" si="1"/>
        <v>0</v>
      </c>
      <c r="R80" s="385">
        <f t="shared" si="11"/>
        <v>0</v>
      </c>
      <c r="V80" s="385">
        <f t="shared" si="5"/>
        <v>0</v>
      </c>
      <c r="W80" s="385">
        <f t="shared" si="2"/>
        <v>0</v>
      </c>
      <c r="AD80" s="385">
        <f t="shared" si="35"/>
        <v>0</v>
      </c>
      <c r="AE80" s="385">
        <f t="shared" si="35"/>
        <v>0</v>
      </c>
      <c r="AF80" s="471">
        <f t="shared" si="36"/>
        <v>0</v>
      </c>
      <c r="AG80" s="471">
        <f t="shared" si="36"/>
        <v>0</v>
      </c>
      <c r="AH80" s="471">
        <f t="shared" si="37"/>
        <v>0</v>
      </c>
      <c r="AI80" s="471">
        <f t="shared" si="37"/>
        <v>0</v>
      </c>
      <c r="AJ80" s="385"/>
      <c r="AL80" s="473">
        <f t="shared" si="24"/>
        <v>0</v>
      </c>
      <c r="AM80" s="473">
        <f t="shared" si="24"/>
        <v>0</v>
      </c>
    </row>
    <row r="81" spans="1:39" ht="15" customHeight="1">
      <c r="A81" s="186">
        <v>602.79</v>
      </c>
      <c r="B81" s="447" t="s">
        <v>247</v>
      </c>
      <c r="C81" s="387"/>
      <c r="D81" s="387"/>
      <c r="E81" s="387"/>
      <c r="F81" s="387"/>
      <c r="G81" s="387"/>
      <c r="H81" s="387"/>
      <c r="I81" s="387"/>
      <c r="J81" s="387"/>
      <c r="K81" s="387"/>
      <c r="M81">
        <f t="shared" si="8"/>
        <v>6027900</v>
      </c>
      <c r="N81" s="478" t="str">
        <f t="shared" si="9"/>
        <v>Shpenzime per kompensime te tjera te papaguara</v>
      </c>
      <c r="O81" s="385">
        <f t="shared" si="10"/>
        <v>0</v>
      </c>
      <c r="Q81">
        <f t="shared" ref="Q81:Q96" si="42">IF(AND(H81=0,I81=0),0,1)</f>
        <v>0</v>
      </c>
      <c r="R81" s="385">
        <f t="shared" si="11"/>
        <v>0</v>
      </c>
      <c r="V81" s="385">
        <f t="shared" ref="V81:V96" si="43">SUM(H81:I81)</f>
        <v>0</v>
      </c>
      <c r="W81" s="385">
        <f t="shared" ref="W81:W95" si="44">SUM(E81:F81)</f>
        <v>0</v>
      </c>
      <c r="AD81" s="385">
        <f t="shared" si="35"/>
        <v>0</v>
      </c>
      <c r="AE81" s="385">
        <f t="shared" si="35"/>
        <v>0</v>
      </c>
      <c r="AF81" s="471">
        <f t="shared" si="36"/>
        <v>0</v>
      </c>
      <c r="AG81" s="471">
        <f t="shared" si="36"/>
        <v>0</v>
      </c>
      <c r="AH81" s="471">
        <f t="shared" si="37"/>
        <v>0</v>
      </c>
      <c r="AI81" s="471">
        <f t="shared" si="37"/>
        <v>0</v>
      </c>
      <c r="AJ81" s="385"/>
      <c r="AL81" s="473">
        <f t="shared" ref="AL81:AM96" si="45">E81-AF81</f>
        <v>0</v>
      </c>
      <c r="AM81" s="473">
        <f t="shared" si="45"/>
        <v>0</v>
      </c>
    </row>
    <row r="82" spans="1:39" s="152" customFormat="1" ht="15" customHeight="1">
      <c r="A82" s="496">
        <v>602.79999999999995</v>
      </c>
      <c r="B82" s="496" t="s">
        <v>33</v>
      </c>
      <c r="C82" s="492">
        <f t="shared" ref="C82:K82" si="46">SUM(C83:C84)</f>
        <v>0</v>
      </c>
      <c r="D82" s="492">
        <f t="shared" si="46"/>
        <v>0</v>
      </c>
      <c r="E82" s="492">
        <f t="shared" si="46"/>
        <v>0</v>
      </c>
      <c r="F82" s="492">
        <f t="shared" si="46"/>
        <v>0</v>
      </c>
      <c r="G82" s="492">
        <f t="shared" si="46"/>
        <v>0</v>
      </c>
      <c r="H82" s="492">
        <f t="shared" si="46"/>
        <v>0</v>
      </c>
      <c r="I82" s="492">
        <f t="shared" si="46"/>
        <v>0</v>
      </c>
      <c r="J82" s="492">
        <f t="shared" si="46"/>
        <v>0</v>
      </c>
      <c r="K82" s="492">
        <f t="shared" si="46"/>
        <v>0</v>
      </c>
      <c r="M82">
        <f t="shared" si="8"/>
        <v>6028000</v>
      </c>
      <c r="N82" s="478" t="str">
        <f t="shared" si="9"/>
        <v>Shpenzime te lidhura me huamarrjen per hua</v>
      </c>
      <c r="O82" s="385">
        <f t="shared" si="10"/>
        <v>0</v>
      </c>
      <c r="P82" s="152">
        <v>1</v>
      </c>
      <c r="Q82">
        <f t="shared" si="42"/>
        <v>0</v>
      </c>
      <c r="R82" s="385">
        <f t="shared" si="11"/>
        <v>0</v>
      </c>
      <c r="U82" s="152">
        <v>1</v>
      </c>
      <c r="V82" s="385">
        <f t="shared" si="43"/>
        <v>0</v>
      </c>
      <c r="W82" s="385">
        <f t="shared" si="44"/>
        <v>0</v>
      </c>
      <c r="X82" s="468"/>
      <c r="Y82" s="468"/>
      <c r="Z82" s="468"/>
      <c r="AA82" s="468"/>
      <c r="AB82" s="468"/>
      <c r="AC82" s="468"/>
      <c r="AD82" s="385">
        <f t="shared" si="35"/>
        <v>0</v>
      </c>
      <c r="AE82" s="385">
        <f t="shared" si="35"/>
        <v>0</v>
      </c>
      <c r="AF82" s="471">
        <f t="shared" si="36"/>
        <v>0</v>
      </c>
      <c r="AG82" s="471">
        <f t="shared" si="36"/>
        <v>0</v>
      </c>
      <c r="AH82" s="471">
        <f t="shared" si="37"/>
        <v>0</v>
      </c>
      <c r="AI82" s="471">
        <f t="shared" si="37"/>
        <v>0</v>
      </c>
      <c r="AJ82" s="385"/>
      <c r="AK82"/>
      <c r="AL82" s="473">
        <f t="shared" si="45"/>
        <v>0</v>
      </c>
      <c r="AM82" s="473">
        <f t="shared" si="45"/>
        <v>0</v>
      </c>
    </row>
    <row r="83" spans="1:39" ht="15" customHeight="1">
      <c r="A83" s="186">
        <v>602.80999999999995</v>
      </c>
      <c r="B83" s="447" t="s">
        <v>262</v>
      </c>
      <c r="C83" s="387"/>
      <c r="D83" s="387"/>
      <c r="E83" s="387"/>
      <c r="F83" s="387"/>
      <c r="G83" s="387"/>
      <c r="H83" s="387"/>
      <c r="I83" s="387"/>
      <c r="J83" s="387"/>
      <c r="K83" s="387"/>
      <c r="M83">
        <f t="shared" ref="M83:M96" si="47">A83*10000</f>
        <v>6028099.9999999991</v>
      </c>
      <c r="N83" s="478" t="str">
        <f t="shared" ref="N83:N95" si="48">B83</f>
        <v>Shpenzime per kuota qe rrjedhin nga detyrimet</v>
      </c>
      <c r="O83" s="385">
        <f t="shared" ref="O83:O96" si="49">(H83+I83)*1000</f>
        <v>0</v>
      </c>
      <c r="Q83">
        <f t="shared" si="42"/>
        <v>0</v>
      </c>
      <c r="R83" s="385">
        <f t="shared" ref="R83:R95" si="50">SUM(H83:I83)</f>
        <v>0</v>
      </c>
      <c r="V83" s="385">
        <f t="shared" si="43"/>
        <v>0</v>
      </c>
      <c r="W83" s="385">
        <f t="shared" si="44"/>
        <v>0</v>
      </c>
      <c r="AD83" s="385">
        <f t="shared" si="35"/>
        <v>0</v>
      </c>
      <c r="AE83" s="385">
        <f t="shared" si="35"/>
        <v>0</v>
      </c>
      <c r="AF83" s="471">
        <f t="shared" si="36"/>
        <v>0</v>
      </c>
      <c r="AG83" s="471">
        <f t="shared" si="36"/>
        <v>0</v>
      </c>
      <c r="AH83" s="471">
        <f t="shared" si="37"/>
        <v>0</v>
      </c>
      <c r="AI83" s="471">
        <f t="shared" si="37"/>
        <v>0</v>
      </c>
      <c r="AJ83" s="385"/>
      <c r="AL83" s="473">
        <f t="shared" si="45"/>
        <v>0</v>
      </c>
      <c r="AM83" s="473">
        <f t="shared" si="45"/>
        <v>0</v>
      </c>
    </row>
    <row r="84" spans="1:39" ht="15" customHeight="1">
      <c r="A84" s="186">
        <v>602.82000000000005</v>
      </c>
      <c r="B84" s="447" t="s">
        <v>271</v>
      </c>
      <c r="C84" s="387"/>
      <c r="D84" s="387"/>
      <c r="E84" s="387"/>
      <c r="F84" s="387"/>
      <c r="G84" s="387"/>
      <c r="H84" s="387"/>
      <c r="I84" s="387"/>
      <c r="J84" s="387"/>
      <c r="K84" s="387"/>
      <c r="M84">
        <f t="shared" si="47"/>
        <v>6028200.0000000009</v>
      </c>
      <c r="N84" s="478" t="str">
        <f t="shared" si="48"/>
        <v>Shpenzime te tjera lidhur me huamarrjen</v>
      </c>
      <c r="O84" s="385">
        <f t="shared" si="49"/>
        <v>0</v>
      </c>
      <c r="Q84">
        <f t="shared" si="42"/>
        <v>0</v>
      </c>
      <c r="R84" s="385">
        <f t="shared" si="50"/>
        <v>0</v>
      </c>
      <c r="V84" s="385">
        <f t="shared" si="43"/>
        <v>0</v>
      </c>
      <c r="W84" s="385">
        <f t="shared" si="44"/>
        <v>0</v>
      </c>
      <c r="AD84" s="385">
        <f t="shared" si="35"/>
        <v>0</v>
      </c>
      <c r="AE84" s="385">
        <f t="shared" si="35"/>
        <v>0</v>
      </c>
      <c r="AF84" s="471">
        <f t="shared" si="36"/>
        <v>0</v>
      </c>
      <c r="AG84" s="471">
        <f t="shared" si="36"/>
        <v>0</v>
      </c>
      <c r="AH84" s="471">
        <f t="shared" si="37"/>
        <v>0</v>
      </c>
      <c r="AI84" s="471">
        <f t="shared" si="37"/>
        <v>0</v>
      </c>
      <c r="AJ84" s="385"/>
      <c r="AL84" s="473">
        <f t="shared" si="45"/>
        <v>0</v>
      </c>
      <c r="AM84" s="473">
        <f t="shared" si="45"/>
        <v>0</v>
      </c>
    </row>
    <row r="85" spans="1:39" s="152" customFormat="1" ht="15" customHeight="1">
      <c r="A85" s="496">
        <v>602.9</v>
      </c>
      <c r="B85" s="496" t="s">
        <v>34</v>
      </c>
      <c r="C85" s="492">
        <f t="shared" ref="C85:K85" si="51">SUM(C86:C95)</f>
        <v>0</v>
      </c>
      <c r="D85" s="492">
        <f t="shared" si="51"/>
        <v>7565</v>
      </c>
      <c r="E85" s="492">
        <f t="shared" si="51"/>
        <v>0</v>
      </c>
      <c r="F85" s="492">
        <f t="shared" si="51"/>
        <v>3399</v>
      </c>
      <c r="G85" s="492">
        <f t="shared" si="51"/>
        <v>0</v>
      </c>
      <c r="H85" s="492">
        <f t="shared" si="51"/>
        <v>0</v>
      </c>
      <c r="I85" s="492">
        <f t="shared" si="51"/>
        <v>28958</v>
      </c>
      <c r="J85" s="492">
        <f t="shared" si="51"/>
        <v>0</v>
      </c>
      <c r="K85" s="492">
        <f t="shared" si="51"/>
        <v>0</v>
      </c>
      <c r="M85">
        <f t="shared" si="47"/>
        <v>6029000</v>
      </c>
      <c r="N85" s="478" t="str">
        <f t="shared" si="48"/>
        <v>Shpenzime te tjera operative</v>
      </c>
      <c r="O85" s="385">
        <f t="shared" si="49"/>
        <v>28958000</v>
      </c>
      <c r="P85" s="152">
        <v>1</v>
      </c>
      <c r="Q85">
        <f t="shared" si="42"/>
        <v>1</v>
      </c>
      <c r="R85" s="385">
        <f t="shared" si="50"/>
        <v>28958</v>
      </c>
      <c r="U85" s="152">
        <v>1</v>
      </c>
      <c r="V85" s="385">
        <f t="shared" si="43"/>
        <v>28958</v>
      </c>
      <c r="W85" s="385">
        <f t="shared" si="44"/>
        <v>3399</v>
      </c>
      <c r="X85" s="468">
        <f t="shared" ref="X85:AJ85" si="52">SUM(X86:X95)</f>
        <v>74200</v>
      </c>
      <c r="Y85" s="468">
        <f t="shared" si="52"/>
        <v>5306169</v>
      </c>
      <c r="Z85" s="468">
        <f t="shared" si="52"/>
        <v>0</v>
      </c>
      <c r="AA85" s="468">
        <f t="shared" si="52"/>
        <v>0</v>
      </c>
      <c r="AB85" s="468">
        <f t="shared" si="52"/>
        <v>0</v>
      </c>
      <c r="AC85" s="468">
        <f t="shared" si="52"/>
        <v>4313831</v>
      </c>
      <c r="AD85" s="468">
        <f t="shared" si="52"/>
        <v>74200</v>
      </c>
      <c r="AE85" s="468">
        <f t="shared" si="52"/>
        <v>9620000</v>
      </c>
      <c r="AF85" s="473">
        <f t="shared" si="52"/>
        <v>74.2</v>
      </c>
      <c r="AG85" s="473">
        <f t="shared" si="52"/>
        <v>9620</v>
      </c>
      <c r="AH85" s="473">
        <f t="shared" si="52"/>
        <v>-74.2</v>
      </c>
      <c r="AI85" s="473">
        <f t="shared" si="52"/>
        <v>-6221</v>
      </c>
      <c r="AJ85" s="468">
        <f t="shared" si="52"/>
        <v>-74200</v>
      </c>
      <c r="AK85">
        <f t="shared" ref="AJ85:AK96" si="53">AI85*1000</f>
        <v>-6221000</v>
      </c>
      <c r="AL85" s="473">
        <f t="shared" si="45"/>
        <v>-74.2</v>
      </c>
      <c r="AM85" s="473">
        <f t="shared" si="45"/>
        <v>-6221</v>
      </c>
    </row>
    <row r="86" spans="1:39" ht="15" customHeight="1">
      <c r="A86" s="186">
        <v>602.90009999999995</v>
      </c>
      <c r="B86" s="447" t="s">
        <v>263</v>
      </c>
      <c r="C86" s="387"/>
      <c r="D86" s="387"/>
      <c r="E86" s="467"/>
      <c r="F86" s="467"/>
      <c r="G86" s="387"/>
      <c r="H86" s="387"/>
      <c r="I86" s="387"/>
      <c r="J86" s="387"/>
      <c r="K86" s="387"/>
      <c r="M86">
        <f t="shared" si="47"/>
        <v>6029000.9999999991</v>
      </c>
      <c r="N86" s="478" t="str">
        <f t="shared" si="48"/>
        <v>Shpenzime per pritje e percjellje</v>
      </c>
      <c r="O86" s="385">
        <f t="shared" si="49"/>
        <v>0</v>
      </c>
      <c r="Q86">
        <f t="shared" si="42"/>
        <v>0</v>
      </c>
      <c r="R86" s="385">
        <f t="shared" si="50"/>
        <v>0</v>
      </c>
      <c r="V86" s="385">
        <f t="shared" si="43"/>
        <v>0</v>
      </c>
      <c r="W86" s="385">
        <f t="shared" si="44"/>
        <v>0</v>
      </c>
      <c r="X86" s="385">
        <v>0</v>
      </c>
      <c r="Y86" s="385">
        <v>92400</v>
      </c>
      <c r="AC86" s="385">
        <f>200000-92400</f>
        <v>107600</v>
      </c>
      <c r="AD86" s="385">
        <f t="shared" ref="AD86:AE95" si="54">SUM(X86,Z86,AB86)</f>
        <v>0</v>
      </c>
      <c r="AE86" s="385">
        <f t="shared" si="54"/>
        <v>200000</v>
      </c>
      <c r="AF86" s="471">
        <f t="shared" ref="AF86:AG95" si="55">AD86/1000</f>
        <v>0</v>
      </c>
      <c r="AG86" s="471">
        <f t="shared" si="55"/>
        <v>200</v>
      </c>
      <c r="AH86" s="471">
        <f t="shared" ref="AH86:AI95" si="56">E86-AF86</f>
        <v>0</v>
      </c>
      <c r="AI86" s="471">
        <f t="shared" si="56"/>
        <v>-200</v>
      </c>
      <c r="AJ86">
        <f t="shared" si="53"/>
        <v>0</v>
      </c>
      <c r="AK86">
        <f t="shared" si="53"/>
        <v>-200000</v>
      </c>
      <c r="AL86" s="473">
        <f t="shared" si="45"/>
        <v>0</v>
      </c>
      <c r="AM86" s="473">
        <f t="shared" si="45"/>
        <v>-200</v>
      </c>
    </row>
    <row r="87" spans="1:39" ht="15" customHeight="1">
      <c r="A87" s="186">
        <v>602.90020000000004</v>
      </c>
      <c r="B87" s="447" t="s">
        <v>264</v>
      </c>
      <c r="C87" s="387"/>
      <c r="D87" s="387"/>
      <c r="E87" s="467"/>
      <c r="F87" s="467"/>
      <c r="G87" s="387"/>
      <c r="H87" s="387"/>
      <c r="I87" s="387"/>
      <c r="J87" s="387"/>
      <c r="K87" s="387"/>
      <c r="M87">
        <f t="shared" si="47"/>
        <v>6029002</v>
      </c>
      <c r="N87" s="478" t="str">
        <f t="shared" si="48"/>
        <v>Shpenzime per aktivitete sociale per personelin</v>
      </c>
      <c r="O87" s="385">
        <f t="shared" si="49"/>
        <v>0</v>
      </c>
      <c r="Q87">
        <f t="shared" si="42"/>
        <v>0</v>
      </c>
      <c r="R87" s="385">
        <f t="shared" si="50"/>
        <v>0</v>
      </c>
      <c r="V87" s="385">
        <f t="shared" si="43"/>
        <v>0</v>
      </c>
      <c r="W87" s="385">
        <f t="shared" si="44"/>
        <v>0</v>
      </c>
      <c r="AD87" s="385">
        <f t="shared" si="54"/>
        <v>0</v>
      </c>
      <c r="AE87" s="385">
        <f t="shared" si="54"/>
        <v>0</v>
      </c>
      <c r="AF87" s="471">
        <f t="shared" si="55"/>
        <v>0</v>
      </c>
      <c r="AG87" s="471">
        <f t="shared" si="55"/>
        <v>0</v>
      </c>
      <c r="AH87" s="471">
        <f t="shared" si="56"/>
        <v>0</v>
      </c>
      <c r="AI87" s="471">
        <f t="shared" si="56"/>
        <v>0</v>
      </c>
      <c r="AJ87">
        <f t="shared" si="53"/>
        <v>0</v>
      </c>
      <c r="AK87">
        <f t="shared" si="53"/>
        <v>0</v>
      </c>
      <c r="AL87" s="473">
        <f t="shared" si="45"/>
        <v>0</v>
      </c>
      <c r="AM87" s="473">
        <f t="shared" si="45"/>
        <v>0</v>
      </c>
    </row>
    <row r="88" spans="1:39" ht="15" customHeight="1">
      <c r="A88" s="186">
        <v>602.90030000000002</v>
      </c>
      <c r="B88" s="447" t="s">
        <v>265</v>
      </c>
      <c r="C88" s="387"/>
      <c r="D88" s="387"/>
      <c r="E88" s="467"/>
      <c r="F88" s="467"/>
      <c r="G88" s="387"/>
      <c r="H88" s="387"/>
      <c r="I88" s="387"/>
      <c r="J88" s="387"/>
      <c r="K88" s="387"/>
      <c r="M88">
        <f t="shared" si="47"/>
        <v>6029003</v>
      </c>
      <c r="N88" s="478" t="str">
        <f t="shared" si="48"/>
        <v>Shpenzime gjyqesore</v>
      </c>
      <c r="O88" s="385">
        <f t="shared" si="49"/>
        <v>0</v>
      </c>
      <c r="Q88">
        <f t="shared" si="42"/>
        <v>0</v>
      </c>
      <c r="R88" s="385">
        <f t="shared" si="50"/>
        <v>0</v>
      </c>
      <c r="V88" s="385">
        <f t="shared" si="43"/>
        <v>0</v>
      </c>
      <c r="W88" s="385">
        <f t="shared" si="44"/>
        <v>0</v>
      </c>
      <c r="AD88" s="385">
        <f t="shared" si="54"/>
        <v>0</v>
      </c>
      <c r="AE88" s="385">
        <f t="shared" si="54"/>
        <v>0</v>
      </c>
      <c r="AF88" s="471">
        <f t="shared" si="55"/>
        <v>0</v>
      </c>
      <c r="AG88" s="471">
        <f t="shared" si="55"/>
        <v>0</v>
      </c>
      <c r="AH88" s="471">
        <f t="shared" si="56"/>
        <v>0</v>
      </c>
      <c r="AI88" s="471">
        <f t="shared" si="56"/>
        <v>0</v>
      </c>
      <c r="AJ88">
        <f t="shared" si="53"/>
        <v>0</v>
      </c>
      <c r="AK88">
        <f t="shared" si="53"/>
        <v>0</v>
      </c>
      <c r="AL88" s="473">
        <f t="shared" si="45"/>
        <v>0</v>
      </c>
      <c r="AM88" s="473">
        <f t="shared" si="45"/>
        <v>0</v>
      </c>
    </row>
    <row r="89" spans="1:39" ht="15" customHeight="1">
      <c r="A89" s="186">
        <v>602.90039999999999</v>
      </c>
      <c r="B89" s="447" t="s">
        <v>272</v>
      </c>
      <c r="C89" s="387"/>
      <c r="D89" s="387"/>
      <c r="E89" s="467"/>
      <c r="F89" s="467"/>
      <c r="G89" s="387"/>
      <c r="H89" s="387"/>
      <c r="I89" s="387"/>
      <c r="J89" s="387"/>
      <c r="K89" s="387"/>
      <c r="M89">
        <f t="shared" si="47"/>
        <v>6029004</v>
      </c>
      <c r="N89" s="478" t="str">
        <f t="shared" si="48"/>
        <v>Shpenzime per sigurimin e ndertesave dhe te tjera kosto sigurimi te ngjashme</v>
      </c>
      <c r="O89" s="385">
        <f t="shared" si="49"/>
        <v>0</v>
      </c>
      <c r="Q89">
        <f t="shared" si="42"/>
        <v>0</v>
      </c>
      <c r="R89" s="385">
        <f t="shared" si="50"/>
        <v>0</v>
      </c>
      <c r="V89" s="385">
        <f t="shared" si="43"/>
        <v>0</v>
      </c>
      <c r="W89" s="385">
        <f t="shared" si="44"/>
        <v>0</v>
      </c>
      <c r="AC89" s="470">
        <v>400000</v>
      </c>
      <c r="AD89" s="385">
        <f t="shared" si="54"/>
        <v>0</v>
      </c>
      <c r="AE89" s="385">
        <f t="shared" si="54"/>
        <v>400000</v>
      </c>
      <c r="AF89" s="471">
        <f t="shared" si="55"/>
        <v>0</v>
      </c>
      <c r="AG89" s="471">
        <f t="shared" si="55"/>
        <v>400</v>
      </c>
      <c r="AH89" s="471">
        <f t="shared" si="56"/>
        <v>0</v>
      </c>
      <c r="AI89" s="471">
        <f t="shared" si="56"/>
        <v>-400</v>
      </c>
      <c r="AJ89">
        <f t="shared" si="53"/>
        <v>0</v>
      </c>
      <c r="AK89">
        <f t="shared" si="53"/>
        <v>-400000</v>
      </c>
      <c r="AL89" s="473">
        <f t="shared" si="45"/>
        <v>0</v>
      </c>
      <c r="AM89" s="473">
        <f t="shared" si="45"/>
        <v>-400</v>
      </c>
    </row>
    <row r="90" spans="1:39" ht="15" customHeight="1">
      <c r="A90" s="186">
        <v>602.90049999999997</v>
      </c>
      <c r="B90" s="447" t="s">
        <v>266</v>
      </c>
      <c r="C90" s="387"/>
      <c r="D90" s="387"/>
      <c r="E90" s="467"/>
      <c r="F90" s="467"/>
      <c r="G90" s="387"/>
      <c r="H90" s="387"/>
      <c r="I90" s="387"/>
      <c r="J90" s="387"/>
      <c r="K90" s="387"/>
      <c r="M90">
        <f t="shared" si="47"/>
        <v>6029005</v>
      </c>
      <c r="N90" s="478" t="str">
        <f t="shared" si="48"/>
        <v>Shpenzime per honorare</v>
      </c>
      <c r="O90" s="385">
        <f t="shared" si="49"/>
        <v>0</v>
      </c>
      <c r="Q90">
        <f t="shared" si="42"/>
        <v>0</v>
      </c>
      <c r="R90" s="385">
        <f t="shared" si="50"/>
        <v>0</v>
      </c>
      <c r="V90" s="385">
        <f t="shared" si="43"/>
        <v>0</v>
      </c>
      <c r="W90" s="385">
        <f t="shared" si="44"/>
        <v>0</v>
      </c>
      <c r="AC90" s="385">
        <v>400000</v>
      </c>
      <c r="AD90" s="385">
        <f t="shared" si="54"/>
        <v>0</v>
      </c>
      <c r="AE90" s="385">
        <f t="shared" si="54"/>
        <v>400000</v>
      </c>
      <c r="AF90" s="471">
        <f t="shared" si="55"/>
        <v>0</v>
      </c>
      <c r="AG90" s="471">
        <f t="shared" si="55"/>
        <v>400</v>
      </c>
      <c r="AH90" s="471">
        <f t="shared" si="56"/>
        <v>0</v>
      </c>
      <c r="AI90" s="471">
        <f t="shared" si="56"/>
        <v>-400</v>
      </c>
      <c r="AJ90">
        <f t="shared" si="53"/>
        <v>0</v>
      </c>
      <c r="AK90">
        <f t="shared" si="53"/>
        <v>-400000</v>
      </c>
      <c r="AL90" s="473">
        <f t="shared" si="45"/>
        <v>0</v>
      </c>
      <c r="AM90" s="473">
        <f t="shared" si="45"/>
        <v>-400</v>
      </c>
    </row>
    <row r="91" spans="1:39" ht="15" customHeight="1">
      <c r="A91" s="186">
        <v>602.90060000000005</v>
      </c>
      <c r="B91" s="447" t="s">
        <v>267</v>
      </c>
      <c r="C91" s="387"/>
      <c r="D91" s="387"/>
      <c r="E91" s="467"/>
      <c r="F91" s="467"/>
      <c r="G91" s="387"/>
      <c r="H91" s="387"/>
      <c r="I91" s="387"/>
      <c r="J91" s="387"/>
      <c r="K91" s="387"/>
      <c r="M91">
        <f t="shared" si="47"/>
        <v>6029006.0000000009</v>
      </c>
      <c r="N91" s="478" t="str">
        <f t="shared" si="48"/>
        <v>Shpenzime kompesimi per anetaret e Parlamentit dhe zyrtare te tjera te zgjedhur</v>
      </c>
      <c r="O91" s="385">
        <f t="shared" si="49"/>
        <v>0</v>
      </c>
      <c r="Q91">
        <f t="shared" si="42"/>
        <v>0</v>
      </c>
      <c r="R91" s="385">
        <f t="shared" si="50"/>
        <v>0</v>
      </c>
      <c r="V91" s="385">
        <f t="shared" si="43"/>
        <v>0</v>
      </c>
      <c r="W91" s="385">
        <f t="shared" si="44"/>
        <v>0</v>
      </c>
      <c r="X91" s="385">
        <v>74200</v>
      </c>
      <c r="Y91" s="385">
        <v>3552000</v>
      </c>
      <c r="AC91" s="385">
        <v>2668000</v>
      </c>
      <c r="AD91" s="385">
        <f t="shared" si="54"/>
        <v>74200</v>
      </c>
      <c r="AE91" s="385">
        <f t="shared" si="54"/>
        <v>6220000</v>
      </c>
      <c r="AF91" s="471">
        <f t="shared" si="55"/>
        <v>74.2</v>
      </c>
      <c r="AG91" s="471">
        <f t="shared" si="55"/>
        <v>6220</v>
      </c>
      <c r="AH91" s="471">
        <f t="shared" si="56"/>
        <v>-74.2</v>
      </c>
      <c r="AI91" s="471">
        <f t="shared" si="56"/>
        <v>-6220</v>
      </c>
      <c r="AJ91">
        <f t="shared" si="53"/>
        <v>-74200</v>
      </c>
      <c r="AK91">
        <f>AI91*1000</f>
        <v>-6220000</v>
      </c>
      <c r="AL91" s="473">
        <f t="shared" si="45"/>
        <v>-74.2</v>
      </c>
      <c r="AM91" s="473">
        <f t="shared" si="45"/>
        <v>-6220</v>
      </c>
    </row>
    <row r="92" spans="1:39" ht="15" customHeight="1">
      <c r="A92" s="185">
        <v>602.90070000000003</v>
      </c>
      <c r="B92" s="447" t="s">
        <v>268</v>
      </c>
      <c r="C92" s="387"/>
      <c r="D92" s="387"/>
      <c r="E92" s="467"/>
      <c r="F92" s="467"/>
      <c r="G92" s="387"/>
      <c r="H92" s="387"/>
      <c r="I92" s="387"/>
      <c r="J92" s="387"/>
      <c r="K92" s="387"/>
      <c r="M92">
        <f t="shared" si="47"/>
        <v>6029007</v>
      </c>
      <c r="N92" s="478" t="str">
        <f t="shared" si="48"/>
        <v>Shpenzime per pjesmarrje ne konferenca</v>
      </c>
      <c r="O92" s="385">
        <f t="shared" si="49"/>
        <v>0</v>
      </c>
      <c r="Q92">
        <f t="shared" si="42"/>
        <v>0</v>
      </c>
      <c r="R92" s="385">
        <f t="shared" si="50"/>
        <v>0</v>
      </c>
      <c r="V92" s="385">
        <f t="shared" si="43"/>
        <v>0</v>
      </c>
      <c r="W92" s="385">
        <f t="shared" si="44"/>
        <v>0</v>
      </c>
      <c r="AC92" s="385">
        <v>200000</v>
      </c>
      <c r="AD92" s="385">
        <f t="shared" si="54"/>
        <v>0</v>
      </c>
      <c r="AE92" s="385">
        <f t="shared" si="54"/>
        <v>200000</v>
      </c>
      <c r="AF92" s="471">
        <f t="shared" si="55"/>
        <v>0</v>
      </c>
      <c r="AG92" s="471">
        <f t="shared" si="55"/>
        <v>200</v>
      </c>
      <c r="AH92" s="471">
        <f t="shared" si="56"/>
        <v>0</v>
      </c>
      <c r="AI92" s="471">
        <f t="shared" si="56"/>
        <v>-200</v>
      </c>
      <c r="AJ92">
        <f t="shared" si="53"/>
        <v>0</v>
      </c>
      <c r="AK92">
        <f t="shared" si="53"/>
        <v>-200000</v>
      </c>
      <c r="AL92" s="473">
        <f t="shared" si="45"/>
        <v>0</v>
      </c>
      <c r="AM92" s="473">
        <f t="shared" si="45"/>
        <v>-200</v>
      </c>
    </row>
    <row r="93" spans="1:39" ht="15" customHeight="1">
      <c r="A93" s="186">
        <v>602.9008</v>
      </c>
      <c r="B93" s="447" t="s">
        <v>269</v>
      </c>
      <c r="C93" s="387"/>
      <c r="D93" s="387"/>
      <c r="E93" s="467"/>
      <c r="F93" s="467"/>
      <c r="G93" s="387"/>
      <c r="H93" s="387"/>
      <c r="I93" s="387"/>
      <c r="J93" s="387"/>
      <c r="K93" s="387"/>
      <c r="M93">
        <f t="shared" si="47"/>
        <v>6029008</v>
      </c>
      <c r="N93" s="478" t="str">
        <f t="shared" si="48"/>
        <v>Shpenzime per tatime &amp; taksa te paguara nga institucioni</v>
      </c>
      <c r="O93" s="385">
        <f t="shared" si="49"/>
        <v>0</v>
      </c>
      <c r="Q93">
        <f t="shared" si="42"/>
        <v>0</v>
      </c>
      <c r="R93" s="385">
        <f t="shared" si="50"/>
        <v>0</v>
      </c>
      <c r="V93" s="385">
        <f t="shared" si="43"/>
        <v>0</v>
      </c>
      <c r="W93" s="385">
        <f t="shared" si="44"/>
        <v>0</v>
      </c>
      <c r="AD93" s="385">
        <f t="shared" si="54"/>
        <v>0</v>
      </c>
      <c r="AE93" s="385">
        <f t="shared" si="54"/>
        <v>0</v>
      </c>
      <c r="AF93" s="471">
        <f t="shared" si="55"/>
        <v>0</v>
      </c>
      <c r="AG93" s="471">
        <f t="shared" si="55"/>
        <v>0</v>
      </c>
      <c r="AH93" s="471">
        <f t="shared" si="56"/>
        <v>0</v>
      </c>
      <c r="AI93" s="471">
        <f t="shared" si="56"/>
        <v>0</v>
      </c>
      <c r="AJ93">
        <f t="shared" si="53"/>
        <v>0</v>
      </c>
      <c r="AK93">
        <f t="shared" si="53"/>
        <v>0</v>
      </c>
      <c r="AL93" s="473">
        <f t="shared" si="45"/>
        <v>0</v>
      </c>
      <c r="AM93" s="473">
        <f t="shared" si="45"/>
        <v>0</v>
      </c>
    </row>
    <row r="94" spans="1:39" ht="15" customHeight="1">
      <c r="A94" s="186">
        <v>602.90089999999998</v>
      </c>
      <c r="B94" s="447" t="s">
        <v>270</v>
      </c>
      <c r="C94" s="387"/>
      <c r="D94" s="387"/>
      <c r="E94" s="467"/>
      <c r="F94" s="467"/>
      <c r="G94" s="387"/>
      <c r="H94" s="387"/>
      <c r="I94" s="387"/>
      <c r="J94" s="387"/>
      <c r="K94" s="387"/>
      <c r="M94">
        <f t="shared" si="47"/>
        <v>6029009</v>
      </c>
      <c r="N94" s="478" t="str">
        <f t="shared" si="48"/>
        <v>Shpenzime per terheqjen e limitit te arkes</v>
      </c>
      <c r="O94" s="385">
        <f t="shared" si="49"/>
        <v>0</v>
      </c>
      <c r="Q94">
        <f t="shared" si="42"/>
        <v>0</v>
      </c>
      <c r="R94" s="385">
        <f t="shared" si="50"/>
        <v>0</v>
      </c>
      <c r="V94" s="385">
        <f t="shared" si="43"/>
        <v>0</v>
      </c>
      <c r="W94" s="385">
        <f t="shared" si="44"/>
        <v>0</v>
      </c>
      <c r="AD94" s="385">
        <f t="shared" si="54"/>
        <v>0</v>
      </c>
      <c r="AE94" s="385">
        <f t="shared" si="54"/>
        <v>0</v>
      </c>
      <c r="AF94" s="471">
        <f t="shared" si="55"/>
        <v>0</v>
      </c>
      <c r="AG94" s="471">
        <f t="shared" si="55"/>
        <v>0</v>
      </c>
      <c r="AH94" s="471">
        <f t="shared" si="56"/>
        <v>0</v>
      </c>
      <c r="AI94" s="471">
        <f t="shared" si="56"/>
        <v>0</v>
      </c>
      <c r="AJ94">
        <f t="shared" si="53"/>
        <v>0</v>
      </c>
      <c r="AK94">
        <f t="shared" si="53"/>
        <v>0</v>
      </c>
      <c r="AL94" s="473">
        <f t="shared" si="45"/>
        <v>0</v>
      </c>
      <c r="AM94" s="473">
        <f t="shared" si="45"/>
        <v>0</v>
      </c>
    </row>
    <row r="95" spans="1:39" ht="15" customHeight="1" thickBot="1">
      <c r="A95" s="186">
        <v>602.90989999999999</v>
      </c>
      <c r="B95" s="447" t="s">
        <v>424</v>
      </c>
      <c r="C95" s="387"/>
      <c r="D95" s="387">
        <v>7565</v>
      </c>
      <c r="E95" s="467"/>
      <c r="F95" s="467">
        <v>3399</v>
      </c>
      <c r="G95" s="387"/>
      <c r="H95" s="387"/>
      <c r="I95" s="387">
        <v>28958</v>
      </c>
      <c r="J95" s="387"/>
      <c r="K95" s="387"/>
      <c r="M95">
        <f t="shared" si="47"/>
        <v>6029099</v>
      </c>
      <c r="N95" s="478" t="str">
        <f t="shared" si="48"/>
        <v>Shpenzime per te tjera materiale dhe sherbime operative</v>
      </c>
      <c r="O95" s="385">
        <f t="shared" si="49"/>
        <v>28958000</v>
      </c>
      <c r="Q95">
        <f t="shared" si="42"/>
        <v>1</v>
      </c>
      <c r="R95" s="385">
        <f t="shared" si="50"/>
        <v>28958</v>
      </c>
      <c r="V95" s="385">
        <f t="shared" si="43"/>
        <v>28958</v>
      </c>
      <c r="W95" s="385">
        <f t="shared" si="44"/>
        <v>3399</v>
      </c>
      <c r="X95" s="385">
        <v>0</v>
      </c>
      <c r="Y95" s="385">
        <v>1661769</v>
      </c>
      <c r="AC95" s="385">
        <v>538231</v>
      </c>
      <c r="AD95" s="385">
        <f t="shared" si="54"/>
        <v>0</v>
      </c>
      <c r="AE95" s="385">
        <f t="shared" si="54"/>
        <v>2200000</v>
      </c>
      <c r="AF95" s="471">
        <f t="shared" si="55"/>
        <v>0</v>
      </c>
      <c r="AG95" s="471">
        <f t="shared" si="55"/>
        <v>2200</v>
      </c>
      <c r="AH95" s="471">
        <f t="shared" si="56"/>
        <v>0</v>
      </c>
      <c r="AI95" s="471">
        <f t="shared" si="56"/>
        <v>1199</v>
      </c>
      <c r="AJ95">
        <f t="shared" si="53"/>
        <v>0</v>
      </c>
      <c r="AK95">
        <f t="shared" si="53"/>
        <v>1199000</v>
      </c>
      <c r="AL95" s="473">
        <f t="shared" si="45"/>
        <v>0</v>
      </c>
      <c r="AM95" s="473">
        <f t="shared" si="45"/>
        <v>1199</v>
      </c>
    </row>
    <row r="96" spans="1:39" s="152" customFormat="1" ht="15" customHeight="1" thickBot="1">
      <c r="A96" s="498"/>
      <c r="B96" s="499" t="s">
        <v>49</v>
      </c>
      <c r="C96" s="500">
        <f t="shared" ref="C96:K96" si="57">SUM(C17,C24,C37,C52,C57,C60,C69,C75,C82,C85)</f>
        <v>0</v>
      </c>
      <c r="D96" s="500">
        <f t="shared" si="57"/>
        <v>7565</v>
      </c>
      <c r="E96" s="500">
        <f t="shared" si="57"/>
        <v>0</v>
      </c>
      <c r="F96" s="500">
        <f t="shared" si="57"/>
        <v>3399</v>
      </c>
      <c r="G96" s="500">
        <f t="shared" si="57"/>
        <v>0</v>
      </c>
      <c r="H96" s="500">
        <f t="shared" si="57"/>
        <v>0</v>
      </c>
      <c r="I96" s="500">
        <f t="shared" si="57"/>
        <v>28958</v>
      </c>
      <c r="J96" s="500">
        <f t="shared" si="57"/>
        <v>0</v>
      </c>
      <c r="K96" s="500">
        <f t="shared" si="57"/>
        <v>0</v>
      </c>
      <c r="M96">
        <f t="shared" si="47"/>
        <v>0</v>
      </c>
      <c r="N96" s="479"/>
      <c r="O96" s="385">
        <f t="shared" si="49"/>
        <v>28958000</v>
      </c>
      <c r="P96" s="152">
        <v>1</v>
      </c>
      <c r="Q96">
        <f t="shared" si="42"/>
        <v>1</v>
      </c>
      <c r="V96" s="385">
        <f t="shared" si="43"/>
        <v>28958</v>
      </c>
      <c r="W96" s="385">
        <f>SUM(E96:F96)</f>
        <v>3399</v>
      </c>
      <c r="X96" s="385">
        <f t="shared" ref="X96:AH96" si="58">SUM(X17,X24,X37,X52,X57,X60,X69,X75,X82,X85)</f>
        <v>3911280</v>
      </c>
      <c r="Y96" s="385">
        <f t="shared" si="58"/>
        <v>41334444</v>
      </c>
      <c r="Z96" s="385">
        <f t="shared" si="58"/>
        <v>0</v>
      </c>
      <c r="AA96" s="385">
        <f t="shared" si="58"/>
        <v>16359713</v>
      </c>
      <c r="AB96" s="385">
        <f t="shared" si="58"/>
        <v>8088720</v>
      </c>
      <c r="AC96" s="385">
        <f t="shared" si="58"/>
        <v>21329843</v>
      </c>
      <c r="AD96" s="385">
        <f t="shared" si="58"/>
        <v>12000000</v>
      </c>
      <c r="AE96" s="385">
        <f t="shared" si="58"/>
        <v>79024000</v>
      </c>
      <c r="AF96" s="471">
        <f t="shared" si="58"/>
        <v>12000</v>
      </c>
      <c r="AG96" s="471">
        <f t="shared" si="58"/>
        <v>79024</v>
      </c>
      <c r="AH96" s="471">
        <f t="shared" si="58"/>
        <v>-12000</v>
      </c>
      <c r="AI96" s="471">
        <f>SUM(AI17,AI24,AI37,AI52,AI57,AI60,AI69,AI75,AI82,AI85)</f>
        <v>-75625</v>
      </c>
      <c r="AJ96">
        <f t="shared" si="53"/>
        <v>-12000000</v>
      </c>
      <c r="AK96">
        <f t="shared" si="53"/>
        <v>-75625000</v>
      </c>
      <c r="AL96" s="473">
        <f t="shared" si="45"/>
        <v>-12000</v>
      </c>
      <c r="AM96" s="473">
        <f t="shared" si="45"/>
        <v>-75625</v>
      </c>
    </row>
    <row r="98" spans="1:10" ht="12.75" customHeight="1">
      <c r="A98" s="1376" t="s">
        <v>105</v>
      </c>
      <c r="B98" s="117" t="s">
        <v>103</v>
      </c>
      <c r="C98" s="118" t="str">
        <f>'Te dhena fillesat 2020'!$D$11</f>
        <v>AVJOLA CAKO</v>
      </c>
      <c r="D98" s="119"/>
      <c r="E98" s="385"/>
      <c r="F98" s="1376" t="s">
        <v>182</v>
      </c>
      <c r="G98" s="117" t="s">
        <v>103</v>
      </c>
      <c r="H98" s="118" t="str">
        <f>'Te dhena fillesat 2020'!$D$13</f>
        <v>MIRELA  DUKA</v>
      </c>
      <c r="I98" s="119"/>
    </row>
    <row r="99" spans="1:10">
      <c r="A99" s="1377"/>
      <c r="B99" s="117" t="s">
        <v>181</v>
      </c>
      <c r="C99" s="118"/>
      <c r="D99" s="119"/>
      <c r="E99" s="385"/>
      <c r="F99" s="1377"/>
      <c r="G99" s="117" t="s">
        <v>181</v>
      </c>
      <c r="H99" s="118"/>
      <c r="I99" s="119"/>
    </row>
    <row r="100" spans="1:10">
      <c r="A100" s="1378"/>
      <c r="B100" s="117" t="s">
        <v>104</v>
      </c>
      <c r="C100" s="120"/>
      <c r="D100" s="121"/>
      <c r="F100" s="1378"/>
      <c r="G100" s="117" t="s">
        <v>104</v>
      </c>
      <c r="H100" s="120"/>
      <c r="I100" s="121"/>
    </row>
    <row r="101" spans="1:10">
      <c r="E101" s="385"/>
      <c r="F101" s="385"/>
    </row>
    <row r="103" spans="1:10">
      <c r="I103" s="385"/>
    </row>
    <row r="104" spans="1:10">
      <c r="I104" s="385"/>
    </row>
    <row r="105" spans="1:10">
      <c r="I105" s="29"/>
    </row>
    <row r="106" spans="1:10">
      <c r="I106" s="29"/>
      <c r="J106" s="1231"/>
    </row>
    <row r="107" spans="1:10">
      <c r="I107" s="29"/>
      <c r="J107" s="1231"/>
    </row>
    <row r="108" spans="1:10">
      <c r="I108" s="1232"/>
      <c r="J108" s="1231"/>
    </row>
    <row r="109" spans="1:10">
      <c r="I109" s="29"/>
      <c r="J109" s="1231"/>
    </row>
    <row r="110" spans="1:10">
      <c r="I110" s="29"/>
      <c r="J110" s="1231"/>
    </row>
    <row r="111" spans="1:10">
      <c r="I111" s="1232"/>
      <c r="J111" s="1231"/>
    </row>
    <row r="112" spans="1:10">
      <c r="I112" s="1233"/>
      <c r="J112" s="1231"/>
    </row>
    <row r="113" spans="9:10">
      <c r="I113" s="1232"/>
      <c r="J113" s="1231"/>
    </row>
    <row r="114" spans="9:10">
      <c r="I114" s="29"/>
      <c r="J114" s="1231"/>
    </row>
    <row r="115" spans="9:10">
      <c r="I115" s="1232"/>
      <c r="J115" s="1231"/>
    </row>
    <row r="116" spans="9:10">
      <c r="I116" s="29"/>
      <c r="J116" s="1231"/>
    </row>
  </sheetData>
  <sheetProtection autoFilter="0"/>
  <protectedRanges>
    <protectedRange sqref="C18:K23 C53:K56 C58:K59 C70:K74 C76:K81 C83:K84 C38:K51 C86:K94 C25:K36 C61:K68 C95:H95 J95:K95" name="Range1"/>
    <protectedRange sqref="C99:D100 H98:I100 D98" name="Range1_1"/>
    <protectedRange sqref="C98" name="Range5_1"/>
    <protectedRange sqref="I95" name="Range1_2"/>
  </protectedRanges>
  <mergeCells count="5">
    <mergeCell ref="A98:A100"/>
    <mergeCell ref="F98:F100"/>
    <mergeCell ref="J12:K12"/>
    <mergeCell ref="E13:F13"/>
    <mergeCell ref="G13:I13"/>
  </mergeCells>
  <pageMargins left="0.17" right="0.17" top="0.56999999999999995" bottom="0.43" header="0.33" footer="0.17"/>
  <pageSetup scale="38" orientation="landscape" r:id="rId1"/>
  <headerFooter alignWithMargins="0">
    <oddFooter>&amp;R&amp;P</oddFooter>
  </headerFooter>
  <rowBreaks count="1" manualBreakCount="1">
    <brk id="10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30"/>
  <sheetViews>
    <sheetView showGridLines="0" view="pageBreakPreview" zoomScaleNormal="100" zoomScaleSheetLayoutView="100" workbookViewId="0">
      <selection activeCell="E24" sqref="E24"/>
    </sheetView>
  </sheetViews>
  <sheetFormatPr defaultRowHeight="12.75"/>
  <cols>
    <col min="1" max="1" width="8" customWidth="1"/>
    <col min="2" max="2" width="60" customWidth="1"/>
    <col min="3" max="3" width="12.7109375" customWidth="1"/>
    <col min="4" max="4" width="15.85546875" customWidth="1"/>
    <col min="5" max="5" width="17" customWidth="1"/>
    <col min="6" max="6" width="16.42578125" customWidth="1"/>
    <col min="7" max="7" width="17" customWidth="1"/>
  </cols>
  <sheetData>
    <row r="1" spans="1:7" ht="13.5" thickBot="1">
      <c r="A1" s="153" t="s">
        <v>179</v>
      </c>
    </row>
    <row r="2" spans="1:7" ht="13.5" thickTop="1">
      <c r="A2" s="111" t="s">
        <v>79</v>
      </c>
      <c r="B2" s="112"/>
      <c r="C2" s="112"/>
      <c r="D2" s="112"/>
      <c r="E2" s="8"/>
      <c r="F2" s="2"/>
      <c r="G2" s="81"/>
    </row>
    <row r="3" spans="1:7" ht="13.5">
      <c r="A3" s="7"/>
      <c r="B3" s="29"/>
      <c r="C3" s="23"/>
      <c r="D3" s="23"/>
      <c r="E3" s="23"/>
      <c r="F3" s="23"/>
      <c r="G3" s="82"/>
    </row>
    <row r="4" spans="1:7" ht="13.5">
      <c r="A4" s="7"/>
      <c r="B4" s="29"/>
      <c r="C4" s="86"/>
      <c r="D4" s="76" t="s">
        <v>39</v>
      </c>
      <c r="E4" s="76" t="s">
        <v>37</v>
      </c>
      <c r="F4" s="29"/>
      <c r="G4" s="170" t="str">
        <f>CONCATENATE("PBA"," ",VALUE('Te dhena fillesat 2020'!$D$4)," ","-"," ",VALUE('Te dhena fillesat 2020'!$D$4+2))</f>
        <v>PBA 2020 - 2022</v>
      </c>
    </row>
    <row r="5" spans="1:7" ht="13.5">
      <c r="A5" s="1"/>
      <c r="B5" s="29"/>
      <c r="C5" s="75" t="s">
        <v>115</v>
      </c>
      <c r="D5" s="235" t="str">
        <f>CONCATENATE('Te dhena fillesat 2020'!$C$7)</f>
        <v>10111136</v>
      </c>
      <c r="E5" s="383" t="str">
        <f>CONCATENATE('Te dhena fillesat 2020'!$D$7)</f>
        <v xml:space="preserve">Universiteti"Ismail Qemali"Vlore </v>
      </c>
      <c r="F5" s="29"/>
      <c r="G5" s="170"/>
    </row>
    <row r="6" spans="1:7" ht="13.5">
      <c r="A6" s="9"/>
      <c r="B6" s="29"/>
      <c r="C6" s="75" t="s">
        <v>158</v>
      </c>
      <c r="D6" s="84"/>
      <c r="E6" s="85"/>
      <c r="F6" s="29"/>
      <c r="G6" s="201" t="s">
        <v>166</v>
      </c>
    </row>
    <row r="7" spans="1:7" ht="13.5">
      <c r="A7" s="9"/>
      <c r="B7" s="29"/>
      <c r="C7" s="23"/>
      <c r="D7" s="23"/>
      <c r="E7" s="23"/>
      <c r="F7" s="23"/>
      <c r="G7" s="83"/>
    </row>
    <row r="8" spans="1:7" ht="13.5" thickBot="1">
      <c r="A8" s="3"/>
      <c r="B8" s="5"/>
      <c r="C8" s="5"/>
      <c r="D8" s="4"/>
      <c r="E8" s="5"/>
      <c r="F8" s="4"/>
      <c r="G8" s="6"/>
    </row>
    <row r="9" spans="1:7" ht="14.25" thickTop="1" thickBot="1">
      <c r="A9" s="80"/>
      <c r="B9" s="24"/>
      <c r="C9" s="24"/>
      <c r="D9" s="21"/>
      <c r="E9" s="24"/>
      <c r="F9" s="21"/>
      <c r="G9" s="24"/>
    </row>
    <row r="10" spans="1:7" ht="13.5" thickTop="1">
      <c r="A10" s="11"/>
      <c r="B10" s="12"/>
      <c r="C10" s="12"/>
      <c r="D10" s="12"/>
      <c r="E10" s="12"/>
      <c r="F10" s="12"/>
      <c r="G10" s="13"/>
    </row>
    <row r="11" spans="1:7" ht="13.5">
      <c r="A11" s="9"/>
      <c r="B11" s="23"/>
      <c r="C11" s="23" t="s">
        <v>44</v>
      </c>
      <c r="D11" s="25" t="s">
        <v>69</v>
      </c>
      <c r="E11" s="23"/>
      <c r="F11" s="25"/>
      <c r="G11" s="10"/>
    </row>
    <row r="12" spans="1:7" ht="13.5" thickBot="1">
      <c r="A12" s="78"/>
      <c r="B12" s="49"/>
      <c r="C12" s="49"/>
      <c r="D12" s="49"/>
      <c r="E12" s="49"/>
      <c r="F12" s="49"/>
      <c r="G12" s="79"/>
    </row>
    <row r="13" spans="1:7">
      <c r="A13" s="30"/>
      <c r="B13" s="31"/>
      <c r="C13" s="116"/>
      <c r="D13" s="194"/>
      <c r="E13" s="1434" t="str">
        <f>CONCATENATE("Parashikimi për vitin"," ",VALUE('Te dhena fillesat 2020'!$D$4))</f>
        <v>Parashikimi për vitin 2020</v>
      </c>
      <c r="F13" s="1434" t="str">
        <f>CONCATENATE("Parashikimi për vitin"," ",VALUE('Te dhena fillesat 2020'!$D$4+1))</f>
        <v>Parashikimi për vitin 2021</v>
      </c>
      <c r="G13" s="1434" t="str">
        <f>CONCATENATE("Parashikimi për vitin"," ",VALUE('Te dhena fillesat 2020'!$D$4+2))</f>
        <v>Parashikimi për vitin 2022</v>
      </c>
    </row>
    <row r="14" spans="1:7">
      <c r="A14" s="32" t="s">
        <v>68</v>
      </c>
      <c r="B14" s="77" t="s">
        <v>70</v>
      </c>
      <c r="C14" s="195" t="str">
        <f>CONCATENATE("Fakti i vitit"," ",VALUE('Te dhena fillesat 2020'!$D$4-2))</f>
        <v>Fakti i vitit 2018</v>
      </c>
      <c r="D14" s="169" t="str">
        <f>CONCATENATE("I pritshmi i vitit"," ",VALUE('Te dhena fillesat 2020'!$D$4-1))</f>
        <v>I pritshmi i vitit 2019</v>
      </c>
      <c r="E14" s="1435"/>
      <c r="F14" s="1435"/>
      <c r="G14" s="1435"/>
    </row>
    <row r="15" spans="1:7">
      <c r="A15" s="43"/>
      <c r="B15" s="14"/>
      <c r="C15" s="16"/>
      <c r="D15" s="16"/>
      <c r="E15" s="16"/>
      <c r="F15" s="16"/>
      <c r="G15" s="205"/>
    </row>
    <row r="16" spans="1:7">
      <c r="A16" s="206">
        <v>1</v>
      </c>
      <c r="B16" s="204">
        <v>2</v>
      </c>
      <c r="C16" s="204">
        <v>3</v>
      </c>
      <c r="D16" s="204">
        <v>4</v>
      </c>
      <c r="E16" s="16">
        <v>5</v>
      </c>
      <c r="F16" s="16">
        <v>6</v>
      </c>
      <c r="G16" s="207">
        <v>7</v>
      </c>
    </row>
    <row r="17" spans="1:7">
      <c r="A17" s="171"/>
      <c r="B17" s="212" t="s">
        <v>61</v>
      </c>
      <c r="C17" s="256">
        <f>SUM(C18,C22,C23,C24)</f>
        <v>0</v>
      </c>
      <c r="D17" s="256">
        <f>SUM(D18,D22,D23,D24)</f>
        <v>209</v>
      </c>
      <c r="E17" s="256">
        <f>SUM(E18,E22,E23,E24)</f>
        <v>500</v>
      </c>
      <c r="F17" s="256">
        <f>SUM(F18,F22,F23,F24)</f>
        <v>0</v>
      </c>
      <c r="G17" s="257">
        <f>SUM(G18,G22,G23,G24)</f>
        <v>0</v>
      </c>
    </row>
    <row r="18" spans="1:7" s="152" customFormat="1">
      <c r="A18" s="171">
        <v>605.1</v>
      </c>
      <c r="B18" s="172" t="s">
        <v>279</v>
      </c>
      <c r="C18" s="258">
        <f>SUM(C19:C21)</f>
        <v>0</v>
      </c>
      <c r="D18" s="258">
        <f>SUM(D19:D21)</f>
        <v>0</v>
      </c>
      <c r="E18" s="258">
        <f>SUM(E19:E21)</f>
        <v>0</v>
      </c>
      <c r="F18" s="258">
        <f>SUM(F19:F21)</f>
        <v>0</v>
      </c>
      <c r="G18" s="259">
        <f>SUM(G19:G21)</f>
        <v>0</v>
      </c>
    </row>
    <row r="19" spans="1:7">
      <c r="A19" s="250">
        <v>605.1001</v>
      </c>
      <c r="B19" s="251" t="s">
        <v>280</v>
      </c>
      <c r="C19" s="260"/>
      <c r="D19" s="260"/>
      <c r="E19" s="260"/>
      <c r="F19" s="260"/>
      <c r="G19" s="261"/>
    </row>
    <row r="20" spans="1:7">
      <c r="A20" s="252">
        <v>605.10019999999997</v>
      </c>
      <c r="B20" s="253" t="s">
        <v>281</v>
      </c>
      <c r="C20" s="262"/>
      <c r="D20" s="262"/>
      <c r="E20" s="262"/>
      <c r="F20" s="262"/>
      <c r="G20" s="263"/>
    </row>
    <row r="21" spans="1:7">
      <c r="A21" s="254">
        <v>605.10990000000004</v>
      </c>
      <c r="B21" s="255" t="s">
        <v>312</v>
      </c>
      <c r="C21" s="264"/>
      <c r="D21" s="264"/>
      <c r="E21" s="264"/>
      <c r="F21" s="264"/>
      <c r="G21" s="265"/>
    </row>
    <row r="22" spans="1:7" s="152" customFormat="1">
      <c r="A22" s="208">
        <v>605.20000000000005</v>
      </c>
      <c r="B22" s="202" t="s">
        <v>313</v>
      </c>
      <c r="C22" s="266"/>
      <c r="D22" s="266"/>
      <c r="E22" s="266"/>
      <c r="F22" s="266"/>
      <c r="G22" s="267"/>
    </row>
    <row r="23" spans="1:7" s="152" customFormat="1">
      <c r="A23" s="208">
        <v>605.29999999999995</v>
      </c>
      <c r="B23" s="202" t="s">
        <v>314</v>
      </c>
      <c r="C23" s="1031">
        <v>0</v>
      </c>
      <c r="D23" s="1031">
        <v>209</v>
      </c>
      <c r="E23" s="1031">
        <v>500</v>
      </c>
      <c r="F23" s="1031"/>
      <c r="G23" s="1032"/>
    </row>
    <row r="24" spans="1:7" s="152" customFormat="1" ht="13.5" thickBot="1">
      <c r="A24" s="208">
        <v>605.9</v>
      </c>
      <c r="B24" s="202" t="s">
        <v>315</v>
      </c>
      <c r="C24" s="268"/>
      <c r="D24" s="268"/>
      <c r="E24" s="268"/>
      <c r="F24" s="268"/>
      <c r="G24" s="269"/>
    </row>
    <row r="25" spans="1:7" ht="14.25" thickBot="1">
      <c r="A25" s="167"/>
      <c r="B25" s="174" t="s">
        <v>49</v>
      </c>
      <c r="C25" s="270">
        <f>SUM(C17)</f>
        <v>0</v>
      </c>
      <c r="D25" s="270">
        <f>SUM(D17)</f>
        <v>209</v>
      </c>
      <c r="E25" s="270">
        <f>SUM(E17)</f>
        <v>500</v>
      </c>
      <c r="F25" s="270">
        <f>SUM(F17)</f>
        <v>0</v>
      </c>
      <c r="G25" s="271">
        <f>SUM(G17)</f>
        <v>0</v>
      </c>
    </row>
    <row r="28" spans="1:7" ht="12.75" customHeight="1">
      <c r="B28" s="1436" t="s">
        <v>105</v>
      </c>
      <c r="C28" s="117" t="s">
        <v>103</v>
      </c>
      <c r="D28" s="118" t="str">
        <f>'Te dhena fillesat 2020'!$D$11</f>
        <v>AVJOLA CAKO</v>
      </c>
      <c r="E28" s="1365" t="s">
        <v>182</v>
      </c>
      <c r="F28" s="117" t="s">
        <v>103</v>
      </c>
      <c r="G28" s="118" t="str">
        <f>'Te dhena fillesat 2020'!$D$13</f>
        <v>MIRELA  DUKA</v>
      </c>
    </row>
    <row r="29" spans="1:7">
      <c r="B29" s="1437"/>
      <c r="C29" s="117" t="s">
        <v>181</v>
      </c>
      <c r="D29" s="117"/>
      <c r="E29" s="1365"/>
      <c r="F29" s="117" t="s">
        <v>181</v>
      </c>
      <c r="G29" s="117"/>
    </row>
    <row r="30" spans="1:7" ht="12.75" customHeight="1">
      <c r="B30" s="1438"/>
      <c r="C30" s="117" t="s">
        <v>104</v>
      </c>
      <c r="D30" s="168"/>
      <c r="E30" s="1365"/>
      <c r="F30" s="117" t="s">
        <v>104</v>
      </c>
      <c r="G30" s="168"/>
    </row>
  </sheetData>
  <sheetProtection password="CA09" sheet="1"/>
  <protectedRanges>
    <protectedRange sqref="C19:G24 D28:D30 G28:G30" name="Range1"/>
  </protectedRanges>
  <mergeCells count="5">
    <mergeCell ref="E13:E14"/>
    <mergeCell ref="F13:F14"/>
    <mergeCell ref="G13:G14"/>
    <mergeCell ref="B28:B30"/>
    <mergeCell ref="E28:E30"/>
  </mergeCells>
  <printOptions horizontalCentered="1" verticalCentered="1"/>
  <pageMargins left="0" right="0" top="0" bottom="0" header="0.51181102362204722" footer="0.51181102362204722"/>
  <pageSetup paperSize="9" orientation="landscape" r:id="rId1"/>
  <headerFooter alignWithMargins="0">
    <oddFooter>&amp;R7.A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15</vt:i4>
      </vt:variant>
    </vt:vector>
  </HeadingPairs>
  <TitlesOfParts>
    <vt:vector size="29" baseType="lpstr">
      <vt:lpstr>Te dhena fillesat 2020</vt:lpstr>
      <vt:lpstr>Tab_1_Të_Ardhura 2020</vt:lpstr>
      <vt:lpstr>Llog_ardhurave 2020</vt:lpstr>
      <vt:lpstr>P2. Buxheti 2020</vt:lpstr>
      <vt:lpstr>P 3.IAL  Permbledh Pagave_ 2020</vt:lpstr>
      <vt:lpstr>P 4. Nr i punonjesve 2020</vt:lpstr>
      <vt:lpstr>P5. Pl Menaxh Art.602_2020</vt:lpstr>
      <vt:lpstr>P5. Kerkim Shkencor e  Art.602 </vt:lpstr>
      <vt:lpstr>P8. Art IAL Publike,Sporti 605 </vt:lpstr>
      <vt:lpstr>P9. AB_AM_ IAL publike Art 606</vt:lpstr>
      <vt:lpstr>P2. Buxheti Cash flow Viti2020</vt:lpstr>
      <vt:lpstr>P10. Cash Flow 2020</vt:lpstr>
      <vt:lpstr>P.11 Inves Finan Brend2020</vt:lpstr>
      <vt:lpstr>P.12 Fin.Huaj 2020</vt:lpstr>
      <vt:lpstr>'Llog_ardhurave 2020'!Print_Area</vt:lpstr>
      <vt:lpstr>'P 3.IAL  Permbledh Pagave_ 2020'!Print_Area</vt:lpstr>
      <vt:lpstr>'P10. Cash Flow 2020'!Print_Area</vt:lpstr>
      <vt:lpstr>'P2. Buxheti Cash flow Viti2020'!Print_Area</vt:lpstr>
      <vt:lpstr>'P5. Kerkim Shkencor e  Art.602 '!Print_Area</vt:lpstr>
      <vt:lpstr>'P5. Pl Menaxh Art.602_2020'!Print_Area</vt:lpstr>
      <vt:lpstr>'P8. Art IAL Publike,Sporti 605 '!Print_Area</vt:lpstr>
      <vt:lpstr>'Tab_1_Të_Ardhura 2020'!Print_Area</vt:lpstr>
      <vt:lpstr>'Te dhena fillesat 2020'!Print_Area</vt:lpstr>
      <vt:lpstr>'Llog_ardhurave 2020'!Print_Titles</vt:lpstr>
      <vt:lpstr>'P 3.IAL  Permbledh Pagave_ 2020'!Print_Titles</vt:lpstr>
      <vt:lpstr>'P10. Cash Flow 2020'!Print_Titles</vt:lpstr>
      <vt:lpstr>'P5. Kerkim Shkencor e  Art.602 '!Print_Titles</vt:lpstr>
      <vt:lpstr>'P5. Pl Menaxh Art.602_2020'!Print_Titles</vt:lpstr>
      <vt:lpstr>'P9. AB_AM_ IAL publike Art 606'!Print_Titles</vt:lpstr>
    </vt:vector>
  </TitlesOfParts>
  <Company>UNIEL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Nurce</dc:creator>
  <cp:lastModifiedBy>Ajola</cp:lastModifiedBy>
  <cp:lastPrinted>2020-03-17T03:50:22Z</cp:lastPrinted>
  <dcterms:created xsi:type="dcterms:W3CDTF">1998-05-16T23:30:03Z</dcterms:created>
  <dcterms:modified xsi:type="dcterms:W3CDTF">2020-08-26T11:48:14Z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